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3.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4.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建築課\確認審査係\09-03 住宅耐震診断\資料：★耐震診断士派遣事業（診断業務）\"/>
    </mc:Choice>
  </mc:AlternateContent>
  <bookViews>
    <workbookView xWindow="480" yWindow="75" windowWidth="18180" windowHeight="11700" tabRatio="725" firstSheet="2" activeTab="4"/>
  </bookViews>
  <sheets>
    <sheet name="建物概要調査表" sheetId="4" state="hidden" r:id="rId1"/>
    <sheet name="（診１）建物概要調査票（☑あり）" sheetId="8" r:id="rId2"/>
    <sheet name="（診２）診断現地調査シート" sheetId="2" r:id="rId3"/>
    <sheet name="★診断概要及び補強計画書 (平成３０年度版)" sheetId="18" r:id="rId4"/>
    <sheet name="★診断概要及び補強計画書 (令和３年度版)" sheetId="25" r:id="rId5"/>
    <sheet name="（補１）耐震補強計画説明書" sheetId="3" r:id="rId6"/>
    <sheet name="★（補１-2）構造設計専門建築士" sheetId="14" r:id="rId7"/>
    <sheet name="地盤・基礎のコメント" sheetId="12" r:id="rId8"/>
    <sheet name="老朽度の調査と部位" sheetId="9" r:id="rId9"/>
    <sheet name="★補正係数一覧表 (2階梁間･積雪)" sheetId="21" r:id="rId10"/>
    <sheet name="★（検討資料）補正係数計算表" sheetId="20" r:id="rId11"/>
    <sheet name="★品確法壁量結果表" sheetId="17" r:id="rId12"/>
    <sheet name="★筋交いなしの場合、基準法の筋交いがあった場合の数値" sheetId="22" r:id="rId13"/>
    <sheet name="★（検討資料）品確法の壁量計算式" sheetId="16" r:id="rId14"/>
    <sheet name="★（検討資料）太陽光による荷重割増" sheetId="15" r:id="rId15"/>
    <sheet name="耐震診断カルテ" sheetId="24" r:id="rId16"/>
  </sheets>
  <definedNames>
    <definedName name="_xlnm._FilterDatabase" localSheetId="3" hidden="1">'★診断概要及び補強計画書 (平成３０年度版)'!#REF!</definedName>
    <definedName name="_xlnm._FilterDatabase" localSheetId="4" hidden="1">'★診断概要及び補強計画書 (令和３年度版)'!#REF!</definedName>
    <definedName name="_xlnm.Print_Area" localSheetId="1">'（診１）建物概要調査票（☑あり）'!$A$1:$J$36</definedName>
    <definedName name="_xlnm.Print_Area" localSheetId="2">'（診２）診断現地調査シート'!$A$1:$G$35</definedName>
    <definedName name="_xlnm.Print_Area" localSheetId="5">'（補１）耐震補強計画説明書'!$A$1:$I$44</definedName>
    <definedName name="_xlnm.Print_Area" localSheetId="10">'★（検討資料）補正係数計算表'!$A$1:$L$48</definedName>
    <definedName name="_xlnm.Print_Area" localSheetId="6">'★（補１-2）構造設計専門建築士'!$A$1:$I$41</definedName>
    <definedName name="_xlnm.Print_Area" localSheetId="12">'★筋交いなしの場合、基準法の筋交いがあった場合の数値'!$A$1:$X$20</definedName>
    <definedName name="_xlnm.Print_Area" localSheetId="3">'★診断概要及び補強計画書 (平成３０年度版)'!$A$1:$X$50</definedName>
    <definedName name="_xlnm.Print_Area" localSheetId="4">'★診断概要及び補強計画書 (令和３年度版)'!$A$1:$W$46</definedName>
    <definedName name="_xlnm.Print_Area" localSheetId="11">★品確法壁量結果表!$A$1:$V$29</definedName>
    <definedName name="_xlnm.Print_Area" localSheetId="9">'★補正係数一覧表 (2階梁間･積雪)'!$A$1:$J$38</definedName>
  </definedNames>
  <calcPr calcId="152511"/>
</workbook>
</file>

<file path=xl/calcChain.xml><?xml version="1.0" encoding="utf-8"?>
<calcChain xmlns="http://schemas.openxmlformats.org/spreadsheetml/2006/main">
  <c r="C19" i="25" l="1"/>
  <c r="C34" i="25"/>
  <c r="C24" i="25"/>
  <c r="M23" i="25"/>
  <c r="H23" i="25"/>
  <c r="H28" i="25" s="1"/>
  <c r="M18" i="25"/>
  <c r="H16" i="25"/>
  <c r="M15" i="25" s="1"/>
  <c r="P6" i="25" s="1"/>
  <c r="D16" i="25"/>
  <c r="H15" i="25"/>
  <c r="D15" i="25"/>
  <c r="M13" i="25"/>
  <c r="K13" i="25"/>
  <c r="I13" i="25"/>
  <c r="I12" i="25"/>
  <c r="C12" i="25"/>
  <c r="U3" i="25" s="1"/>
  <c r="C29" i="25" l="1"/>
  <c r="M16" i="25"/>
  <c r="M28" i="25"/>
  <c r="H33" i="25"/>
  <c r="M33" i="25" s="1"/>
  <c r="V9" i="17"/>
  <c r="U9" i="17"/>
  <c r="T9" i="17"/>
  <c r="S9" i="17"/>
  <c r="R9" i="17"/>
  <c r="Q9" i="17"/>
  <c r="P9" i="17"/>
  <c r="O9" i="17"/>
  <c r="N9" i="17"/>
  <c r="M9" i="17"/>
  <c r="L9" i="17"/>
  <c r="K9" i="17"/>
  <c r="J9" i="17"/>
  <c r="I9" i="17"/>
  <c r="H9" i="17"/>
  <c r="G9" i="17"/>
  <c r="F9" i="17"/>
  <c r="E9" i="17"/>
  <c r="E14" i="22" l="1"/>
  <c r="X20" i="22"/>
  <c r="W20" i="22"/>
  <c r="U20" i="22"/>
  <c r="T20" i="22"/>
  <c r="S20" i="22"/>
  <c r="R20" i="22"/>
  <c r="Q20" i="22"/>
  <c r="O20" i="22"/>
  <c r="N20" i="22"/>
  <c r="M20" i="22"/>
  <c r="X19" i="22"/>
  <c r="W19" i="22"/>
  <c r="U19" i="22"/>
  <c r="T19" i="22"/>
  <c r="S19" i="22"/>
  <c r="R19" i="22"/>
  <c r="Q19" i="22"/>
  <c r="O19" i="22"/>
  <c r="N19" i="22"/>
  <c r="X18" i="22"/>
  <c r="W18" i="22"/>
  <c r="U18" i="22"/>
  <c r="T18" i="22"/>
  <c r="S18" i="22"/>
  <c r="R18" i="22"/>
  <c r="Q18" i="22"/>
  <c r="O18" i="22"/>
  <c r="N18" i="22"/>
  <c r="M18" i="22"/>
  <c r="M7" i="22"/>
  <c r="N7" i="22"/>
  <c r="N8" i="22" s="1"/>
  <c r="O7" i="22"/>
  <c r="O8" i="22" s="1"/>
  <c r="P7" i="22"/>
  <c r="Q7" i="22"/>
  <c r="R7" i="22"/>
  <c r="R8" i="22" s="1"/>
  <c r="M8" i="22"/>
  <c r="P8" i="22"/>
  <c r="Q8" i="22"/>
  <c r="X7" i="22"/>
  <c r="X8" i="22" s="1"/>
  <c r="W7" i="22"/>
  <c r="W8" i="22" s="1"/>
  <c r="V7" i="22"/>
  <c r="V8" i="22" s="1"/>
  <c r="U7" i="22"/>
  <c r="U8" i="22" s="1"/>
  <c r="T7" i="22"/>
  <c r="T8" i="22" s="1"/>
  <c r="S7" i="22"/>
  <c r="S8" i="22" s="1"/>
  <c r="X5" i="22"/>
  <c r="W5" i="22"/>
  <c r="V5" i="22"/>
  <c r="V20" i="22" s="1"/>
  <c r="U5" i="22"/>
  <c r="T5" i="22"/>
  <c r="S5" i="22"/>
  <c r="R5" i="22"/>
  <c r="Q5" i="22"/>
  <c r="P5" i="22"/>
  <c r="P20" i="22" s="1"/>
  <c r="O5" i="22"/>
  <c r="O15" i="22" s="1"/>
  <c r="N5" i="22"/>
  <c r="M5" i="22"/>
  <c r="M15" i="22" s="1"/>
  <c r="F17" i="22"/>
  <c r="L15" i="22"/>
  <c r="G13" i="22"/>
  <c r="F13" i="22"/>
  <c r="G12" i="22"/>
  <c r="G9" i="22"/>
  <c r="F9" i="22"/>
  <c r="L7" i="22"/>
  <c r="L8" i="22" s="1"/>
  <c r="L11" i="22" s="1"/>
  <c r="K7" i="22"/>
  <c r="K8" i="22" s="1"/>
  <c r="J7" i="22"/>
  <c r="H8" i="22"/>
  <c r="G8" i="22"/>
  <c r="G17" i="22" s="1"/>
  <c r="I7" i="22"/>
  <c r="I8" i="22" s="1"/>
  <c r="H7" i="22"/>
  <c r="G7" i="22"/>
  <c r="G16" i="22" s="1"/>
  <c r="F8" i="22"/>
  <c r="E8" i="22"/>
  <c r="D7" i="22"/>
  <c r="D8" i="22" s="1"/>
  <c r="L5" i="22"/>
  <c r="K5" i="22"/>
  <c r="J5" i="22"/>
  <c r="J15" i="22" s="1"/>
  <c r="F7" i="22"/>
  <c r="E7" i="22"/>
  <c r="I5" i="22"/>
  <c r="H5" i="22"/>
  <c r="H17" i="22" s="1"/>
  <c r="G5" i="22"/>
  <c r="F5" i="22"/>
  <c r="F15" i="22" s="1"/>
  <c r="E5" i="22"/>
  <c r="E16" i="22" s="1"/>
  <c r="D5" i="22"/>
  <c r="D15" i="22" s="1"/>
  <c r="M19" i="22" l="1"/>
  <c r="P19" i="22"/>
  <c r="P18" i="22"/>
  <c r="V18" i="22"/>
  <c r="V19" i="22"/>
  <c r="O17" i="22"/>
  <c r="Q17" i="22"/>
  <c r="I16" i="22"/>
  <c r="K14" i="22"/>
  <c r="D12" i="22"/>
  <c r="D16" i="22"/>
  <c r="P17" i="22"/>
  <c r="L17" i="22"/>
  <c r="J9" i="22"/>
  <c r="N16" i="22"/>
  <c r="R16" i="22"/>
  <c r="Q15" i="22"/>
  <c r="G14" i="22"/>
  <c r="D11" i="22"/>
  <c r="J13" i="22"/>
  <c r="H11" i="22"/>
  <c r="H12" i="22"/>
  <c r="H15" i="22"/>
  <c r="H16" i="22"/>
  <c r="M16" i="22"/>
  <c r="P16" i="22"/>
  <c r="N15" i="22"/>
  <c r="R15" i="22"/>
  <c r="Q16" i="22"/>
  <c r="P15" i="22"/>
  <c r="O16" i="22"/>
  <c r="N17" i="22"/>
  <c r="R17" i="22"/>
  <c r="D17" i="22"/>
  <c r="I10" i="22"/>
  <c r="K9" i="22"/>
  <c r="J10" i="22"/>
  <c r="E11" i="22"/>
  <c r="I11" i="22"/>
  <c r="L12" i="22"/>
  <c r="K13" i="22"/>
  <c r="F14" i="22"/>
  <c r="E15" i="22"/>
  <c r="L16" i="22"/>
  <c r="K17" i="22"/>
  <c r="J8" i="22"/>
  <c r="J11" i="22" s="1"/>
  <c r="E9" i="22"/>
  <c r="I9" i="22"/>
  <c r="D10" i="22"/>
  <c r="H10" i="22"/>
  <c r="L10" i="22"/>
  <c r="G11" i="22"/>
  <c r="K11" i="22"/>
  <c r="F12" i="22"/>
  <c r="J12" i="22"/>
  <c r="E13" i="22"/>
  <c r="I13" i="22"/>
  <c r="D14" i="22"/>
  <c r="H14" i="22"/>
  <c r="L14" i="22"/>
  <c r="G15" i="22"/>
  <c r="K15" i="22"/>
  <c r="F16" i="22"/>
  <c r="J16" i="22"/>
  <c r="E17" i="22"/>
  <c r="I17" i="22"/>
  <c r="E10" i="22"/>
  <c r="K12" i="22"/>
  <c r="I14" i="22"/>
  <c r="K16" i="22"/>
  <c r="F10" i="22"/>
  <c r="I15" i="22"/>
  <c r="D9" i="22"/>
  <c r="H9" i="22"/>
  <c r="L9" i="22"/>
  <c r="G10" i="22"/>
  <c r="K10" i="22"/>
  <c r="F11" i="22"/>
  <c r="E12" i="22"/>
  <c r="I12" i="22"/>
  <c r="D13" i="22"/>
  <c r="H13" i="22"/>
  <c r="L13" i="22"/>
  <c r="G30" i="20"/>
  <c r="M17" i="22" l="1"/>
  <c r="J14" i="22"/>
  <c r="J17" i="22"/>
  <c r="D32" i="18"/>
  <c r="D20" i="18"/>
  <c r="M18" i="18"/>
  <c r="C26" i="20" l="1"/>
  <c r="A27" i="20" s="1"/>
  <c r="L43" i="20"/>
  <c r="L44" i="20"/>
  <c r="L45" i="20"/>
  <c r="L46" i="20"/>
  <c r="L47" i="20"/>
  <c r="L48" i="20"/>
  <c r="K48" i="20"/>
  <c r="K47" i="20"/>
  <c r="K46" i="20"/>
  <c r="K45" i="20"/>
  <c r="K44" i="20"/>
  <c r="K43" i="20"/>
  <c r="K36" i="20"/>
  <c r="L36" i="20"/>
  <c r="L37" i="20"/>
  <c r="L38" i="20"/>
  <c r="L39" i="20"/>
  <c r="L40" i="20"/>
  <c r="L41" i="20"/>
  <c r="K41" i="20"/>
  <c r="K40" i="20"/>
  <c r="K39" i="20"/>
  <c r="K38" i="20"/>
  <c r="K37" i="20"/>
  <c r="L34" i="20"/>
  <c r="L33" i="20"/>
  <c r="L32" i="20"/>
  <c r="L31" i="20"/>
  <c r="L30" i="20"/>
  <c r="L29" i="20"/>
  <c r="K34" i="20"/>
  <c r="K33" i="20"/>
  <c r="K32" i="20"/>
  <c r="K31" i="20"/>
  <c r="K29" i="20"/>
  <c r="K30" i="20"/>
  <c r="A3" i="20"/>
  <c r="L21" i="20" l="1"/>
  <c r="G21" i="20" s="1"/>
  <c r="K16" i="20"/>
  <c r="D16" i="20" s="1"/>
  <c r="K5" i="20"/>
  <c r="D5" i="20" s="1"/>
  <c r="L15" i="20"/>
  <c r="G15" i="20" s="1"/>
  <c r="G39" i="20" s="1"/>
  <c r="L10" i="20"/>
  <c r="G10" i="20" s="1"/>
  <c r="L12" i="20"/>
  <c r="G12" i="20" s="1"/>
  <c r="L7" i="20"/>
  <c r="G7" i="20" s="1"/>
  <c r="K20" i="20"/>
  <c r="D20" i="20" s="1"/>
  <c r="K8" i="20"/>
  <c r="D8" i="20" s="1"/>
  <c r="K24" i="20"/>
  <c r="D24" i="20" s="1"/>
  <c r="K15" i="20"/>
  <c r="D15" i="20" s="1"/>
  <c r="L6" i="20"/>
  <c r="G6" i="20" s="1"/>
  <c r="L16" i="20"/>
  <c r="G16" i="20" s="1"/>
  <c r="K21" i="20"/>
  <c r="D21" i="20" s="1"/>
  <c r="K12" i="20"/>
  <c r="D12" i="20" s="1"/>
  <c r="K9" i="20"/>
  <c r="D9" i="20" s="1"/>
  <c r="L14" i="20"/>
  <c r="G14" i="20" s="1"/>
  <c r="K23" i="20"/>
  <c r="D23" i="20" s="1"/>
  <c r="K19" i="20"/>
  <c r="D19" i="20" s="1"/>
  <c r="K14" i="20"/>
  <c r="D14" i="20" s="1"/>
  <c r="D38" i="20" s="1"/>
  <c r="L9" i="20"/>
  <c r="G9" i="20" s="1"/>
  <c r="G33" i="20" s="1"/>
  <c r="L5" i="20"/>
  <c r="G5" i="20" s="1"/>
  <c r="G29" i="20" s="1"/>
  <c r="K7" i="20"/>
  <c r="D7" i="20" s="1"/>
  <c r="L17" i="20"/>
  <c r="G17" i="20" s="1"/>
  <c r="G41" i="20" s="1"/>
  <c r="L13" i="20"/>
  <c r="G13" i="20" s="1"/>
  <c r="G37" i="20" s="1"/>
  <c r="K22" i="20"/>
  <c r="D22" i="20" s="1"/>
  <c r="K17" i="20"/>
  <c r="D17" i="20" s="1"/>
  <c r="K13" i="20"/>
  <c r="D13" i="20" s="1"/>
  <c r="L8" i="20"/>
  <c r="G8" i="20" s="1"/>
  <c r="G32" i="20" s="1"/>
  <c r="K10" i="20"/>
  <c r="D10" i="20" s="1"/>
  <c r="K6" i="20"/>
  <c r="D6" i="20" s="1"/>
  <c r="L24" i="20"/>
  <c r="G24" i="20" s="1"/>
  <c r="G48" i="20" s="1"/>
  <c r="L19" i="20"/>
  <c r="G19" i="20" s="1"/>
  <c r="L23" i="20"/>
  <c r="G23" i="20" s="1"/>
  <c r="L20" i="20"/>
  <c r="G20" i="20" s="1"/>
  <c r="G44" i="20" s="1"/>
  <c r="L22" i="20"/>
  <c r="G22" i="20" s="1"/>
  <c r="G46" i="20" s="1"/>
  <c r="I19" i="20" l="1"/>
  <c r="I43" i="20" s="1"/>
  <c r="G43" i="20"/>
  <c r="I14" i="20"/>
  <c r="I38" i="20" s="1"/>
  <c r="G38" i="20"/>
  <c r="I16" i="20"/>
  <c r="I40" i="20" s="1"/>
  <c r="G40" i="20"/>
  <c r="I10" i="20"/>
  <c r="I34" i="20" s="1"/>
  <c r="G34" i="20"/>
  <c r="I21" i="20"/>
  <c r="I45" i="20" s="1"/>
  <c r="G45" i="20"/>
  <c r="I6" i="20"/>
  <c r="I30" i="20" s="1"/>
  <c r="I7" i="20"/>
  <c r="I31" i="20" s="1"/>
  <c r="G31" i="20"/>
  <c r="I23" i="20"/>
  <c r="I47" i="20" s="1"/>
  <c r="G47" i="20"/>
  <c r="I12" i="20"/>
  <c r="I36" i="20" s="1"/>
  <c r="G36" i="20"/>
  <c r="D30" i="20"/>
  <c r="D46" i="20"/>
  <c r="D48" i="20"/>
  <c r="H21" i="20"/>
  <c r="H45" i="20" s="1"/>
  <c r="D41" i="20"/>
  <c r="D39" i="20"/>
  <c r="D29" i="20"/>
  <c r="D34" i="20"/>
  <c r="D37" i="20"/>
  <c r="D33" i="20"/>
  <c r="D44" i="20"/>
  <c r="F14" i="20"/>
  <c r="F7" i="20"/>
  <c r="D31" i="20"/>
  <c r="F19" i="20"/>
  <c r="D43" i="20"/>
  <c r="F12" i="20"/>
  <c r="D36" i="20"/>
  <c r="F23" i="20"/>
  <c r="D47" i="20"/>
  <c r="F21" i="20"/>
  <c r="D45" i="20"/>
  <c r="F16" i="20"/>
  <c r="D40" i="20"/>
  <c r="F8" i="20"/>
  <c r="D32" i="20"/>
  <c r="H23" i="20"/>
  <c r="H47" i="20" s="1"/>
  <c r="H10" i="20"/>
  <c r="H34" i="20" s="1"/>
  <c r="H6" i="20"/>
  <c r="H30" i="20" s="1"/>
  <c r="E14" i="20"/>
  <c r="H12" i="20"/>
  <c r="H36" i="20" s="1"/>
  <c r="H20" i="20"/>
  <c r="H44" i="20" s="1"/>
  <c r="I20" i="20"/>
  <c r="I44" i="20" s="1"/>
  <c r="E6" i="20"/>
  <c r="F6" i="20"/>
  <c r="F17" i="20"/>
  <c r="E17" i="20"/>
  <c r="E15" i="20"/>
  <c r="F15" i="20"/>
  <c r="E5" i="20"/>
  <c r="F5" i="20"/>
  <c r="E10" i="20"/>
  <c r="F10" i="20"/>
  <c r="F22" i="20"/>
  <c r="E22" i="20"/>
  <c r="H5" i="20"/>
  <c r="H29" i="20" s="1"/>
  <c r="I5" i="20"/>
  <c r="I29" i="20" s="1"/>
  <c r="E24" i="20"/>
  <c r="F24" i="20"/>
  <c r="E12" i="20"/>
  <c r="E23" i="20"/>
  <c r="H8" i="20"/>
  <c r="H32" i="20" s="1"/>
  <c r="I8" i="20"/>
  <c r="I32" i="20" s="1"/>
  <c r="H13" i="20"/>
  <c r="H37" i="20" s="1"/>
  <c r="I13" i="20"/>
  <c r="I37" i="20" s="1"/>
  <c r="H9" i="20"/>
  <c r="H33" i="20" s="1"/>
  <c r="I9" i="20"/>
  <c r="I33" i="20" s="1"/>
  <c r="E7" i="20"/>
  <c r="H7" i="20"/>
  <c r="H31" i="20" s="1"/>
  <c r="H16" i="20"/>
  <c r="H40" i="20" s="1"/>
  <c r="E21" i="20"/>
  <c r="H19" i="20"/>
  <c r="H43" i="20" s="1"/>
  <c r="H22" i="20"/>
  <c r="H46" i="20" s="1"/>
  <c r="I22" i="20"/>
  <c r="I46" i="20" s="1"/>
  <c r="H24" i="20"/>
  <c r="H48" i="20" s="1"/>
  <c r="I24" i="20"/>
  <c r="I48" i="20" s="1"/>
  <c r="E13" i="20"/>
  <c r="F13" i="20"/>
  <c r="H17" i="20"/>
  <c r="H41" i="20" s="1"/>
  <c r="I17" i="20"/>
  <c r="I41" i="20" s="1"/>
  <c r="F9" i="20"/>
  <c r="E9" i="20"/>
  <c r="F20" i="20"/>
  <c r="E20" i="20"/>
  <c r="H15" i="20"/>
  <c r="H39" i="20" s="1"/>
  <c r="I15" i="20"/>
  <c r="I39" i="20" s="1"/>
  <c r="E8" i="20"/>
  <c r="E16" i="20"/>
  <c r="H14" i="20"/>
  <c r="H38" i="20" s="1"/>
  <c r="E19" i="20"/>
  <c r="L35" i="18"/>
  <c r="L34" i="18"/>
  <c r="L33" i="18"/>
  <c r="L32" i="18"/>
  <c r="G35" i="18"/>
  <c r="G34" i="18"/>
  <c r="G33" i="18"/>
  <c r="G32" i="18"/>
  <c r="L23" i="18"/>
  <c r="L22" i="18"/>
  <c r="L21" i="18"/>
  <c r="L20" i="18"/>
  <c r="G21" i="18"/>
  <c r="G22" i="18"/>
  <c r="G23" i="18"/>
  <c r="G20" i="18"/>
  <c r="C32" i="18" l="1"/>
  <c r="E32" i="20"/>
  <c r="F48" i="20"/>
  <c r="F29" i="20"/>
  <c r="E41" i="20"/>
  <c r="F45" i="20"/>
  <c r="F31" i="20"/>
  <c r="E43" i="20"/>
  <c r="F37" i="20"/>
  <c r="F46" i="20"/>
  <c r="F41" i="20"/>
  <c r="F33" i="20"/>
  <c r="E37" i="20"/>
  <c r="E47" i="20"/>
  <c r="F34" i="20"/>
  <c r="F39" i="20"/>
  <c r="F30" i="20"/>
  <c r="F40" i="20"/>
  <c r="F47" i="20"/>
  <c r="F43" i="20"/>
  <c r="F38" i="20"/>
  <c r="F44" i="20"/>
  <c r="E45" i="20"/>
  <c r="E46" i="20"/>
  <c r="F32" i="20"/>
  <c r="F36" i="20"/>
  <c r="E33" i="20"/>
  <c r="E48" i="20"/>
  <c r="E29" i="20"/>
  <c r="E40" i="20"/>
  <c r="E44" i="20"/>
  <c r="E31" i="20"/>
  <c r="E36" i="20"/>
  <c r="E34" i="20"/>
  <c r="E39" i="20"/>
  <c r="E30" i="20"/>
  <c r="E38" i="20"/>
  <c r="D38" i="18"/>
  <c r="D26" i="18"/>
  <c r="H24" i="18" l="1"/>
  <c r="C20" i="18"/>
  <c r="H16" i="18"/>
  <c r="D16" i="18"/>
  <c r="H15" i="18"/>
  <c r="D15" i="18"/>
  <c r="M13" i="18"/>
  <c r="K13" i="18"/>
  <c r="I13" i="18"/>
  <c r="I12" i="18"/>
  <c r="C12" i="18"/>
  <c r="V3" i="18" s="1"/>
  <c r="H30" i="18" l="1"/>
  <c r="M24" i="18"/>
  <c r="M15" i="18"/>
  <c r="P6" i="18" s="1"/>
  <c r="M16" i="18"/>
  <c r="F29" i="17"/>
  <c r="F28" i="17"/>
  <c r="F27" i="17"/>
  <c r="F26" i="17"/>
  <c r="F25" i="17"/>
  <c r="F24" i="17"/>
  <c r="F23" i="17"/>
  <c r="F22" i="17"/>
  <c r="F21" i="17"/>
  <c r="F20" i="17"/>
  <c r="F19" i="17"/>
  <c r="F18" i="17"/>
  <c r="F17" i="17"/>
  <c r="F16" i="17"/>
  <c r="F15" i="17"/>
  <c r="F14" i="17"/>
  <c r="F13" i="17"/>
  <c r="F12" i="17"/>
  <c r="F11" i="17"/>
  <c r="F10" i="17"/>
  <c r="G10" i="17"/>
  <c r="J29" i="17"/>
  <c r="I29" i="17"/>
  <c r="J28" i="17"/>
  <c r="I28" i="17"/>
  <c r="J27" i="17"/>
  <c r="I27" i="17"/>
  <c r="J26" i="17"/>
  <c r="I26" i="17"/>
  <c r="J25" i="17"/>
  <c r="I25" i="17"/>
  <c r="J24" i="17"/>
  <c r="I24" i="17"/>
  <c r="J23" i="17"/>
  <c r="I23" i="17"/>
  <c r="J22" i="17"/>
  <c r="I22" i="17"/>
  <c r="J21" i="17"/>
  <c r="I21" i="17"/>
  <c r="J20" i="17"/>
  <c r="I20" i="17"/>
  <c r="J19" i="17"/>
  <c r="I19" i="17"/>
  <c r="J18" i="17"/>
  <c r="I18" i="17"/>
  <c r="J17" i="17"/>
  <c r="I17" i="17"/>
  <c r="J16" i="17"/>
  <c r="I16" i="17"/>
  <c r="J15" i="17"/>
  <c r="I15" i="17"/>
  <c r="J14" i="17"/>
  <c r="I14" i="17"/>
  <c r="J13" i="17"/>
  <c r="I13" i="17"/>
  <c r="J12" i="17"/>
  <c r="I12" i="17"/>
  <c r="J11" i="17"/>
  <c r="I11" i="17"/>
  <c r="H20" i="17"/>
  <c r="E20" i="17"/>
  <c r="G29" i="17"/>
  <c r="G28" i="17"/>
  <c r="G27" i="17"/>
  <c r="G26" i="17"/>
  <c r="G25" i="17"/>
  <c r="G24" i="17"/>
  <c r="G23" i="17"/>
  <c r="G22" i="17"/>
  <c r="G21" i="17"/>
  <c r="G20" i="17"/>
  <c r="G19" i="17"/>
  <c r="G18" i="17"/>
  <c r="G17" i="17"/>
  <c r="G16" i="17"/>
  <c r="G15" i="17"/>
  <c r="G14" i="17"/>
  <c r="G13" i="17"/>
  <c r="G12" i="17"/>
  <c r="G11" i="17"/>
  <c r="H10" i="17"/>
  <c r="I10" i="17"/>
  <c r="J10" i="17"/>
  <c r="N10" i="17"/>
  <c r="E10" i="17"/>
  <c r="K10" i="17"/>
  <c r="Q10" i="17"/>
  <c r="K20" i="17"/>
  <c r="N20" i="17"/>
  <c r="Q20" i="17"/>
  <c r="T20" i="17"/>
  <c r="T10" i="17"/>
  <c r="S29" i="17"/>
  <c r="S28" i="17"/>
  <c r="S27" i="17"/>
  <c r="S26" i="17"/>
  <c r="S25" i="17"/>
  <c r="S24" i="17"/>
  <c r="S23" i="17"/>
  <c r="S22" i="17"/>
  <c r="S21" i="17"/>
  <c r="R10" i="17"/>
  <c r="S10" i="17"/>
  <c r="R11" i="17"/>
  <c r="S11" i="17"/>
  <c r="R12" i="17"/>
  <c r="S12" i="17"/>
  <c r="R13" i="17"/>
  <c r="S13" i="17"/>
  <c r="R14" i="17"/>
  <c r="S14" i="17"/>
  <c r="R15" i="17"/>
  <c r="S15" i="17"/>
  <c r="R16" i="17"/>
  <c r="S16" i="17"/>
  <c r="R17" i="17"/>
  <c r="S17" i="17"/>
  <c r="R18" i="17"/>
  <c r="S18" i="17"/>
  <c r="R19" i="17"/>
  <c r="S19" i="17"/>
  <c r="V29" i="17"/>
  <c r="U29" i="17"/>
  <c r="V28" i="17"/>
  <c r="U28" i="17"/>
  <c r="V27" i="17"/>
  <c r="U27" i="17"/>
  <c r="V26" i="17"/>
  <c r="U26" i="17"/>
  <c r="V25" i="17"/>
  <c r="U25" i="17"/>
  <c r="V24" i="17"/>
  <c r="U24" i="17"/>
  <c r="V23" i="17"/>
  <c r="U23" i="17"/>
  <c r="V22" i="17"/>
  <c r="U22" i="17"/>
  <c r="V21" i="17"/>
  <c r="U21" i="17"/>
  <c r="V20" i="17"/>
  <c r="U20" i="17"/>
  <c r="S20" i="17"/>
  <c r="O20" i="17"/>
  <c r="P20" i="17"/>
  <c r="L21" i="17"/>
  <c r="U11" i="17"/>
  <c r="B22" i="17"/>
  <c r="D21" i="17"/>
  <c r="C21" i="17"/>
  <c r="D20" i="17"/>
  <c r="C20" i="17"/>
  <c r="D11" i="17"/>
  <c r="V11" i="17" s="1"/>
  <c r="D10" i="17"/>
  <c r="V10" i="17" s="1"/>
  <c r="C11" i="17"/>
  <c r="C10" i="17"/>
  <c r="L10" i="17" s="1"/>
  <c r="B12" i="17"/>
  <c r="B13" i="17" s="1"/>
  <c r="B14" i="17" s="1"/>
  <c r="B15" i="17" s="1"/>
  <c r="B16" i="17" s="1"/>
  <c r="B17" i="17" s="1"/>
  <c r="B18" i="17" s="1"/>
  <c r="B19" i="17" s="1"/>
  <c r="D19" i="17" s="1"/>
  <c r="V19" i="17" s="1"/>
  <c r="H36" i="18" l="1"/>
  <c r="M36" i="18" s="1"/>
  <c r="M30" i="18"/>
  <c r="P19" i="17"/>
  <c r="O11" i="17"/>
  <c r="P11" i="17"/>
  <c r="M21" i="17"/>
  <c r="U10" i="17"/>
  <c r="P10" i="17"/>
  <c r="L11" i="17"/>
  <c r="M20" i="17"/>
  <c r="R21" i="17"/>
  <c r="M10" i="17"/>
  <c r="O21" i="17"/>
  <c r="O10" i="17"/>
  <c r="R20" i="17"/>
  <c r="D22" i="17"/>
  <c r="B23" i="17"/>
  <c r="B24" i="17" s="1"/>
  <c r="B25" i="17" s="1"/>
  <c r="M11" i="17"/>
  <c r="M19" i="17"/>
  <c r="L20" i="17"/>
  <c r="P21" i="17"/>
  <c r="C23" i="17"/>
  <c r="C22" i="17"/>
  <c r="C14" i="17"/>
  <c r="C19" i="17"/>
  <c r="D13" i="17"/>
  <c r="D18" i="17"/>
  <c r="C15" i="17"/>
  <c r="D14" i="17"/>
  <c r="C16" i="17"/>
  <c r="D16" i="17"/>
  <c r="C12" i="17"/>
  <c r="C18" i="17"/>
  <c r="D12" i="17"/>
  <c r="D17" i="17"/>
  <c r="C13" i="17"/>
  <c r="C17" i="17"/>
  <c r="D15" i="17"/>
  <c r="U17" i="17" l="1"/>
  <c r="O17" i="17"/>
  <c r="L17" i="17"/>
  <c r="O18" i="17"/>
  <c r="L18" i="17"/>
  <c r="U18" i="17"/>
  <c r="V14" i="17"/>
  <c r="M14" i="17"/>
  <c r="P14" i="17"/>
  <c r="L19" i="17"/>
  <c r="U19" i="17"/>
  <c r="O19" i="17"/>
  <c r="R23" i="17"/>
  <c r="L23" i="17"/>
  <c r="O23" i="17"/>
  <c r="U13" i="17"/>
  <c r="O13" i="17"/>
  <c r="L13" i="17"/>
  <c r="L12" i="17"/>
  <c r="U12" i="17"/>
  <c r="O12" i="17"/>
  <c r="L15" i="17"/>
  <c r="U15" i="17"/>
  <c r="O15" i="17"/>
  <c r="O14" i="17"/>
  <c r="L14" i="17"/>
  <c r="U14" i="17"/>
  <c r="C24" i="17"/>
  <c r="M22" i="17"/>
  <c r="P22" i="17"/>
  <c r="V17" i="17"/>
  <c r="P17" i="17"/>
  <c r="M17" i="17"/>
  <c r="V16" i="17"/>
  <c r="P16" i="17"/>
  <c r="M16" i="17"/>
  <c r="V18" i="17"/>
  <c r="M18" i="17"/>
  <c r="P18" i="17"/>
  <c r="D23" i="17"/>
  <c r="D24" i="17"/>
  <c r="V15" i="17"/>
  <c r="M15" i="17"/>
  <c r="P15" i="17"/>
  <c r="V12" i="17"/>
  <c r="P12" i="17"/>
  <c r="M12" i="17"/>
  <c r="L16" i="17"/>
  <c r="U16" i="17"/>
  <c r="O16" i="17"/>
  <c r="V13" i="17"/>
  <c r="P13" i="17"/>
  <c r="M13" i="17"/>
  <c r="R22" i="17"/>
  <c r="O22" i="17"/>
  <c r="L22" i="17"/>
  <c r="C25" i="17"/>
  <c r="B26" i="17"/>
  <c r="D25" i="17"/>
  <c r="G42" i="15"/>
  <c r="H42" i="15" s="1"/>
  <c r="G41" i="15"/>
  <c r="H41" i="15" s="1"/>
  <c r="H39" i="15"/>
  <c r="H37" i="15"/>
  <c r="D37" i="15"/>
  <c r="G39" i="15"/>
  <c r="G38" i="15"/>
  <c r="H38" i="15" s="1"/>
  <c r="G37" i="15"/>
  <c r="E39" i="15"/>
  <c r="F39" i="15" s="1"/>
  <c r="E38" i="15"/>
  <c r="F38" i="15" s="1"/>
  <c r="E37" i="15"/>
  <c r="F37" i="15" s="1"/>
  <c r="C39" i="15"/>
  <c r="D39" i="15" s="1"/>
  <c r="C38" i="15"/>
  <c r="D38" i="15" s="1"/>
  <c r="C37" i="15"/>
  <c r="G14" i="15"/>
  <c r="G43" i="15" s="1"/>
  <c r="H43" i="15" s="1"/>
  <c r="G13" i="15"/>
  <c r="G12" i="15"/>
  <c r="E14" i="15"/>
  <c r="E43" i="15" s="1"/>
  <c r="F43" i="15" s="1"/>
  <c r="E13" i="15"/>
  <c r="F13" i="15" s="1"/>
  <c r="E12" i="15"/>
  <c r="E41" i="15" s="1"/>
  <c r="F41" i="15" s="1"/>
  <c r="C14" i="15"/>
  <c r="C43" i="15" s="1"/>
  <c r="D43" i="15" s="1"/>
  <c r="C13" i="15"/>
  <c r="C42" i="15" s="1"/>
  <c r="D42" i="15" s="1"/>
  <c r="C12" i="15"/>
  <c r="C41" i="15" s="1"/>
  <c r="D41" i="15" s="1"/>
  <c r="D23" i="15"/>
  <c r="D22" i="15"/>
  <c r="D21" i="15"/>
  <c r="D20" i="15"/>
  <c r="E20" i="15" s="1"/>
  <c r="G20" i="15"/>
  <c r="F21" i="15"/>
  <c r="G22" i="15" s="1"/>
  <c r="G23" i="15"/>
  <c r="F7" i="15"/>
  <c r="F6" i="15"/>
  <c r="F5" i="15"/>
  <c r="D7" i="15"/>
  <c r="D6" i="15"/>
  <c r="D5" i="15"/>
  <c r="R25" i="17" l="1"/>
  <c r="L25" i="17"/>
  <c r="O25" i="17"/>
  <c r="M24" i="17"/>
  <c r="P24" i="17"/>
  <c r="M25" i="17"/>
  <c r="P25" i="17"/>
  <c r="M23" i="17"/>
  <c r="P23" i="17"/>
  <c r="R24" i="17"/>
  <c r="O24" i="17"/>
  <c r="L24" i="17"/>
  <c r="D26" i="17"/>
  <c r="C26" i="17"/>
  <c r="B27" i="17"/>
  <c r="E42" i="15"/>
  <c r="F42" i="15" s="1"/>
  <c r="E23" i="15"/>
  <c r="F12" i="15"/>
  <c r="G21" i="15"/>
  <c r="D13" i="15"/>
  <c r="D12" i="15"/>
  <c r="E21" i="15"/>
  <c r="E22" i="15"/>
  <c r="F14" i="15"/>
  <c r="D14" i="15"/>
  <c r="R26" i="17" l="1"/>
  <c r="O26" i="17"/>
  <c r="L26" i="17"/>
  <c r="M26" i="17"/>
  <c r="P26" i="17"/>
  <c r="B28" i="17"/>
  <c r="D27" i="17"/>
  <c r="C27" i="17"/>
  <c r="R27" i="17" l="1"/>
  <c r="L27" i="17"/>
  <c r="O27" i="17"/>
  <c r="M27" i="17"/>
  <c r="P27" i="17"/>
  <c r="B29" i="17"/>
  <c r="D28" i="17"/>
  <c r="C28" i="17"/>
  <c r="F4" i="2"/>
  <c r="B4" i="2"/>
  <c r="R28" i="17" l="1"/>
  <c r="O28" i="17"/>
  <c r="L28" i="17"/>
  <c r="M28" i="17"/>
  <c r="P28" i="17"/>
  <c r="C29" i="17"/>
  <c r="D29" i="17"/>
  <c r="M29" i="17" l="1"/>
  <c r="P29" i="17"/>
  <c r="R29" i="17"/>
  <c r="L29" i="17"/>
  <c r="O29" i="17"/>
  <c r="I7" i="8"/>
</calcChain>
</file>

<file path=xl/sharedStrings.xml><?xml version="1.0" encoding="utf-8"?>
<sst xmlns="http://schemas.openxmlformats.org/spreadsheetml/2006/main" count="1710" uniqueCount="673">
  <si>
    <t>建　物　概　要　調　査　表</t>
  </si>
  <si>
    <t>申込者名</t>
  </si>
  <si>
    <t>　　　様</t>
    <rPh sb="3" eb="4">
      <t>サマ</t>
    </rPh>
    <phoneticPr fontId="1"/>
  </si>
  <si>
    <t>調査地</t>
  </si>
  <si>
    <t>建物用途</t>
  </si>
  <si>
    <t>建設年</t>
  </si>
  <si>
    <t>構　造</t>
  </si>
  <si>
    <t>　□　在来軸組工法　　　　□　枠組壁工法　　　　　　□　伝統工法</t>
  </si>
  <si>
    <t>規模</t>
  </si>
  <si>
    <t>階数等</t>
  </si>
  <si>
    <t>　地上　　　　階　　　地下　　　　階</t>
  </si>
  <si>
    <t>床面積</t>
  </si>
  <si>
    <t>　１階　　　　㎡　　２階　　　　㎡　　合計　　　　　　　㎡</t>
  </si>
  <si>
    <t>敷地状況</t>
  </si>
  <si>
    <t xml:space="preserve">  □埋立地　□軟弱地盤　□がけ地　□傾斜地　□平坦地　□その他</t>
    <phoneticPr fontId="1"/>
  </si>
  <si>
    <t>基礎構造</t>
  </si>
  <si>
    <t>　□　基礎Ⅰ　・健全な鉄筋コンクリートまたはべた基礎</t>
  </si>
  <si>
    <t xml:space="preserve">  □　基礎Ⅱ　・ひび割れのある鉄筋コンクリートの布基礎またはべた基礎</t>
    <phoneticPr fontId="1"/>
  </si>
  <si>
    <t>　　　　　　　・無筋コンクリートの布基礎　・中脚に足固めを設けた玉石基礎</t>
  </si>
  <si>
    <t>　□　基礎Ⅲ　・その他の基礎</t>
  </si>
  <si>
    <t>屋根仕様</t>
  </si>
  <si>
    <t>外壁仕様</t>
  </si>
  <si>
    <t>接合部状況</t>
  </si>
  <si>
    <t>　確認　　□ 可　　□ 不可　　（　　　　　 　から　　　　　　 　確認）</t>
    <phoneticPr fontId="1"/>
  </si>
  <si>
    <t>　□　接合部Ⅱ　　　羽子板ボルト、山形プレートＶＰ、かど金物ＣＰ－Ｔ、等</t>
  </si>
  <si>
    <t xml:space="preserve">  □　接合部Ⅳ　　　ほぞ差し、くぎ打ち、かすがい等</t>
    <phoneticPr fontId="1"/>
  </si>
  <si>
    <t>床の状況</t>
  </si>
  <si>
    <t>　確認　　□ 可　　□ 不可　　（　　　　　 　から　　　　　　 　確認）</t>
    <phoneticPr fontId="1"/>
  </si>
  <si>
    <t>　□　仕様Ⅰ　　　合板</t>
  </si>
  <si>
    <t>　□　仕様Ⅱ　　　火打＋荒板</t>
  </si>
  <si>
    <t>　□　仕様Ⅲ　　　火打なし</t>
  </si>
  <si>
    <t>柱の径</t>
  </si>
  <si>
    <t>使用履歴</t>
  </si>
  <si>
    <t xml:space="preserve"> 増築</t>
    <phoneticPr fontId="1"/>
  </si>
  <si>
    <t>　内容：　　　　　　　　　　　年</t>
    <phoneticPr fontId="1"/>
  </si>
  <si>
    <t xml:space="preserve"> 改修</t>
    <phoneticPr fontId="1"/>
  </si>
  <si>
    <t xml:space="preserve"> その他</t>
    <phoneticPr fontId="1"/>
  </si>
  <si>
    <t>　内容：　　　　　　　　　　　年</t>
    <phoneticPr fontId="1"/>
  </si>
  <si>
    <t>設計図書等の調査票</t>
  </si>
  <si>
    <t>関連図書</t>
  </si>
  <si>
    <t>現地建物との相違</t>
  </si>
  <si>
    <t>　１階平面図　□　有　　□　無　（　　　　　　　　　　　　　　　）</t>
  </si>
  <si>
    <t>　２階平面図　□　有　　□　無　（　　　　　　　　　　　　　　　）</t>
  </si>
  <si>
    <t>　筋交い確認　□　可　　□　不可（　　　　　　　　　　　　　　　）</t>
  </si>
  <si>
    <t xml:space="preserve"> 記入者氏名</t>
    <rPh sb="1" eb="4">
      <t>キニュウシャ</t>
    </rPh>
    <rPh sb="4" eb="6">
      <t>シメイ</t>
    </rPh>
    <phoneticPr fontId="1"/>
  </si>
  <si>
    <t>申込者氏名</t>
  </si>
  <si>
    <t>様</t>
  </si>
  <si>
    <t>耐震診断日</t>
  </si>
  <si>
    <t>（ヒアリング）</t>
  </si>
  <si>
    <t>はい</t>
  </si>
  <si>
    <t>いいえ</t>
  </si>
  <si>
    <t>不明</t>
  </si>
  <si>
    <t>備　　考</t>
  </si>
  <si>
    <t xml:space="preserve"> 宅地が造成される前の地盤の状況　山・畑・田・池</t>
  </si>
  <si>
    <t xml:space="preserve"> 宅地の状況　盛土・切土・なし</t>
  </si>
  <si>
    <t xml:space="preserve"> 大型車が通ると振動する。</t>
  </si>
  <si>
    <t xml:space="preserve"> 地盤に不安を感じている。</t>
  </si>
  <si>
    <t xml:space="preserve"> 表層の地盤改良を行っている。</t>
  </si>
  <si>
    <t xml:space="preserve"> 基礎に杭を打っている。</t>
  </si>
  <si>
    <t xml:space="preserve"> 床下浸水、床上浸水がある。</t>
  </si>
  <si>
    <t>　床下・床上</t>
  </si>
  <si>
    <t xml:space="preserve"> 火災を受けたことがある。</t>
  </si>
  <si>
    <t xml:space="preserve"> 地震で柱、梁に損傷があった。</t>
  </si>
  <si>
    <t xml:space="preserve"> 柱・梁等の改修を行った。</t>
  </si>
  <si>
    <t xml:space="preserve"> 土塗り壁である。</t>
  </si>
  <si>
    <t xml:space="preserve"> 筋交いが入っている。</t>
  </si>
  <si>
    <t xml:space="preserve"> 壁の位置の変更を行った。</t>
  </si>
  <si>
    <t xml:space="preserve"> 屋根の葺き替えをしたことがある。</t>
  </si>
  <si>
    <t xml:space="preserve"> 積雪はどのくらいですか。　（　　　　ｍ）</t>
  </si>
  <si>
    <t>　現地調査シート</t>
  </si>
  <si>
    <t>質　問　事　項</t>
    <phoneticPr fontId="1"/>
  </si>
  <si>
    <t>耐　震　補　強　計　画　説　明　書</t>
    <rPh sb="0" eb="1">
      <t>タイ</t>
    </rPh>
    <rPh sb="2" eb="3">
      <t>シン</t>
    </rPh>
    <rPh sb="4" eb="5">
      <t>ホ</t>
    </rPh>
    <rPh sb="6" eb="7">
      <t>ツヨシ</t>
    </rPh>
    <rPh sb="8" eb="9">
      <t>ケイ</t>
    </rPh>
    <rPh sb="10" eb="11">
      <t>ガ</t>
    </rPh>
    <rPh sb="12" eb="13">
      <t>セツ</t>
    </rPh>
    <rPh sb="14" eb="15">
      <t>アキラ</t>
    </rPh>
    <rPh sb="16" eb="17">
      <t>ショ</t>
    </rPh>
    <phoneticPr fontId="1"/>
  </si>
  <si>
    <t>◆補強計画の考え方</t>
    <rPh sb="1" eb="3">
      <t>ホキョウ</t>
    </rPh>
    <rPh sb="3" eb="5">
      <t>ケイカク</t>
    </rPh>
    <rPh sb="6" eb="7">
      <t>カンガ</t>
    </rPh>
    <rPh sb="8" eb="9">
      <t>カタ</t>
    </rPh>
    <phoneticPr fontId="1"/>
  </si>
  <si>
    <t>　　①地盤及び基礎</t>
    <rPh sb="3" eb="5">
      <t>ジバン</t>
    </rPh>
    <rPh sb="5" eb="6">
      <t>オヨ</t>
    </rPh>
    <rPh sb="7" eb="9">
      <t>キソ</t>
    </rPh>
    <phoneticPr fontId="1"/>
  </si>
  <si>
    <t>　　②壁量及びバランス等</t>
    <rPh sb="3" eb="4">
      <t>カベ</t>
    </rPh>
    <rPh sb="4" eb="5">
      <t>リョウ</t>
    </rPh>
    <rPh sb="5" eb="6">
      <t>オヨ</t>
    </rPh>
    <rPh sb="11" eb="12">
      <t>トウ</t>
    </rPh>
    <phoneticPr fontId="1"/>
  </si>
  <si>
    <t>　　③接合部等</t>
    <rPh sb="3" eb="5">
      <t>セツゴウ</t>
    </rPh>
    <rPh sb="5" eb="6">
      <t>ブ</t>
    </rPh>
    <rPh sb="6" eb="7">
      <t>トウ</t>
    </rPh>
    <phoneticPr fontId="1"/>
  </si>
  <si>
    <t>　　例：強度抵抗型（強度の高い耐力壁を増やすことにより、建物全体を強くする方法）</t>
    <rPh sb="2" eb="3">
      <t>レイ</t>
    </rPh>
    <rPh sb="4" eb="6">
      <t>キョウド</t>
    </rPh>
    <rPh sb="6" eb="9">
      <t>テイコウガタ</t>
    </rPh>
    <rPh sb="10" eb="12">
      <t>キョウド</t>
    </rPh>
    <rPh sb="13" eb="14">
      <t>タカ</t>
    </rPh>
    <rPh sb="15" eb="17">
      <t>タイリョク</t>
    </rPh>
    <rPh sb="17" eb="18">
      <t>カベ</t>
    </rPh>
    <rPh sb="19" eb="20">
      <t>フ</t>
    </rPh>
    <rPh sb="28" eb="30">
      <t>タテモノ</t>
    </rPh>
    <rPh sb="30" eb="32">
      <t>ゼンタイ</t>
    </rPh>
    <rPh sb="33" eb="34">
      <t>ツヨ</t>
    </rPh>
    <rPh sb="37" eb="39">
      <t>ホウホウ</t>
    </rPh>
    <phoneticPr fontId="1"/>
  </si>
  <si>
    <t>１． 現況診断による評価</t>
    <rPh sb="3" eb="5">
      <t>ゲンキョウ</t>
    </rPh>
    <rPh sb="5" eb="7">
      <t>シンダン</t>
    </rPh>
    <rPh sb="10" eb="12">
      <t>ヒョウカ</t>
    </rPh>
    <phoneticPr fontId="1"/>
  </si>
  <si>
    <t>２． 補強計算の考え方</t>
    <rPh sb="3" eb="5">
      <t>ホキョウ</t>
    </rPh>
    <rPh sb="5" eb="7">
      <t>ケイサン</t>
    </rPh>
    <rPh sb="8" eb="9">
      <t>カンガ</t>
    </rPh>
    <rPh sb="10" eb="11">
      <t>カタ</t>
    </rPh>
    <phoneticPr fontId="1"/>
  </si>
  <si>
    <t>３． 補強方法の例等</t>
    <rPh sb="3" eb="5">
      <t>ホキョウ</t>
    </rPh>
    <rPh sb="5" eb="7">
      <t>ホウホウ</t>
    </rPh>
    <rPh sb="8" eb="9">
      <t>レイ</t>
    </rPh>
    <rPh sb="9" eb="10">
      <t>トウ</t>
    </rPh>
    <phoneticPr fontId="1"/>
  </si>
  <si>
    <t>　□　接合部Ⅰ　　　平成１２建告１４５８号に適合する仕様</t>
    <phoneticPr fontId="1"/>
  </si>
  <si>
    <t xml:space="preserve"> 確認できた図面</t>
    <rPh sb="1" eb="3">
      <t>カクニン</t>
    </rPh>
    <rPh sb="6" eb="8">
      <t>ズメン</t>
    </rPh>
    <phoneticPr fontId="1"/>
  </si>
  <si>
    <t xml:space="preserve"> 基礎に鉄筋が入っている。</t>
    <phoneticPr fontId="1"/>
  </si>
  <si>
    <t>建築確認</t>
    <phoneticPr fontId="1"/>
  </si>
  <si>
    <t>金融公庫</t>
    <phoneticPr fontId="1"/>
  </si>
  <si>
    <t xml:space="preserve"> ◆　地盤</t>
    <phoneticPr fontId="1"/>
  </si>
  <si>
    <t xml:space="preserve"> ◆　基礎</t>
    <phoneticPr fontId="1"/>
  </si>
  <si>
    <t xml:space="preserve"> ◆　軸組等</t>
    <phoneticPr fontId="1"/>
  </si>
  <si>
    <t xml:space="preserve"> ◆　壁配置・壁量</t>
    <phoneticPr fontId="1"/>
  </si>
  <si>
    <t xml:space="preserve"> ◆　屋根</t>
    <phoneticPr fontId="1"/>
  </si>
  <si>
    <t>　□　接合部Ⅲ　　　ほぞ差し、くぎ打ち、かすがい等（構面の両端が通し柱の場合）</t>
    <phoneticPr fontId="1"/>
  </si>
  <si>
    <r>
      <t>　□　１４０</t>
    </r>
    <r>
      <rPr>
        <sz val="10"/>
        <color theme="1"/>
        <rFont val="Century"/>
        <family val="1"/>
      </rPr>
      <t>mm</t>
    </r>
    <r>
      <rPr>
        <sz val="10"/>
        <color theme="1"/>
        <rFont val="ＭＳ ゴシック"/>
        <family val="3"/>
        <charset val="128"/>
      </rPr>
      <t>未満　　　□　１４０</t>
    </r>
    <r>
      <rPr>
        <sz val="10"/>
        <color theme="1"/>
        <rFont val="Century"/>
        <family val="1"/>
      </rPr>
      <t>mm</t>
    </r>
    <r>
      <rPr>
        <sz val="10"/>
        <color theme="1"/>
        <rFont val="ＭＳ ゴシック"/>
        <family val="3"/>
        <charset val="128"/>
      </rPr>
      <t>以上</t>
    </r>
  </si>
  <si>
    <t>　  □　有　　□　無</t>
    <phoneticPr fontId="1"/>
  </si>
  <si>
    <t>　  □　有　　□　無</t>
    <phoneticPr fontId="1"/>
  </si>
  <si>
    <t xml:space="preserve"> □平面図　　□立面図　　□基礎図　□床伏図　　□軸組図</t>
    <rPh sb="2" eb="5">
      <t>ヘイメンズ</t>
    </rPh>
    <rPh sb="8" eb="11">
      <t>リツメンズ</t>
    </rPh>
    <rPh sb="14" eb="16">
      <t>キソ</t>
    </rPh>
    <rPh sb="16" eb="17">
      <t>ズ</t>
    </rPh>
    <rPh sb="19" eb="20">
      <t>ユカ</t>
    </rPh>
    <rPh sb="20" eb="21">
      <t>フ</t>
    </rPh>
    <rPh sb="21" eb="22">
      <t>ズ</t>
    </rPh>
    <rPh sb="25" eb="26">
      <t>ジク</t>
    </rPh>
    <rPh sb="26" eb="27">
      <t>クミ</t>
    </rPh>
    <rPh sb="27" eb="28">
      <t>ズ</t>
    </rPh>
    <phoneticPr fontId="1"/>
  </si>
  <si>
    <t xml:space="preserve">  　専用住宅　　□併用住宅</t>
    <rPh sb="3" eb="5">
      <t>センヨウ</t>
    </rPh>
    <phoneticPr fontId="1"/>
  </si>
  <si>
    <t>　　　在来軸組工法　　　　　　枠組壁工法　　　　　　　　伝統工法</t>
    <phoneticPr fontId="1"/>
  </si>
  <si>
    <t>　　　基礎Ⅰ　・健全な鉄筋コンクリートまたはべた基礎</t>
    <phoneticPr fontId="1"/>
  </si>
  <si>
    <t xml:space="preserve">  　　基礎Ⅱ　・ひび割れのある鉄筋コンクリートの布基礎またはべた基礎</t>
    <phoneticPr fontId="1"/>
  </si>
  <si>
    <t>　　　基礎Ⅲ　・その他の基礎</t>
    <phoneticPr fontId="1"/>
  </si>
  <si>
    <t>　　　接合部Ⅰ　　　平成１２建告１４５８号に適合する仕様</t>
    <phoneticPr fontId="1"/>
  </si>
  <si>
    <t>　　　接合部Ⅱ　　　羽子板ボルト、山形プレートＶＰ、かど金物ＣＰ－Ｔ、等</t>
    <phoneticPr fontId="1"/>
  </si>
  <si>
    <t xml:space="preserve">  　　接合部Ⅳ　　　ほぞ差し、くぎ打ち、かすがい等</t>
    <phoneticPr fontId="1"/>
  </si>
  <si>
    <t>　　　仕様Ⅰ　　　合板</t>
    <phoneticPr fontId="1"/>
  </si>
  <si>
    <t>　　　仕様Ⅱ　　　火打＋荒板</t>
    <phoneticPr fontId="1"/>
  </si>
  <si>
    <t>　　　仕様Ⅲ　　　火打なし</t>
    <phoneticPr fontId="1"/>
  </si>
  <si>
    <t>　　 埋立地</t>
    <rPh sb="3" eb="6">
      <t>ウメタテチ</t>
    </rPh>
    <phoneticPr fontId="1"/>
  </si>
  <si>
    <t>がけ地</t>
    <rPh sb="2" eb="3">
      <t>チ</t>
    </rPh>
    <phoneticPr fontId="1"/>
  </si>
  <si>
    <t>軟弱地盤</t>
    <rPh sb="0" eb="2">
      <t>ナンジャク</t>
    </rPh>
    <rPh sb="2" eb="4">
      <t>ジバン</t>
    </rPh>
    <phoneticPr fontId="1"/>
  </si>
  <si>
    <t>傾斜地</t>
    <rPh sb="0" eb="3">
      <t>ケイシャチ</t>
    </rPh>
    <phoneticPr fontId="1"/>
  </si>
  <si>
    <t>年</t>
    <rPh sb="0" eb="1">
      <t>ネン</t>
    </rPh>
    <phoneticPr fontId="1"/>
  </si>
  <si>
    <t>階</t>
    <rPh sb="0" eb="1">
      <t>カイ</t>
    </rPh>
    <phoneticPr fontId="1"/>
  </si>
  <si>
    <t>㎡</t>
    <phoneticPr fontId="1"/>
  </si>
  <si>
    <t>（</t>
    <phoneticPr fontId="1"/>
  </si>
  <si>
    <t>から</t>
    <phoneticPr fontId="1"/>
  </si>
  <si>
    <t>確認）</t>
    <rPh sb="0" eb="2">
      <t>カクニン</t>
    </rPh>
    <phoneticPr fontId="1"/>
  </si>
  <si>
    <t>平坦地　　　　その他</t>
    <rPh sb="0" eb="2">
      <t>ヘイタン</t>
    </rPh>
    <rPh sb="2" eb="3">
      <t>チ</t>
    </rPh>
    <rPh sb="9" eb="10">
      <t>タ</t>
    </rPh>
    <phoneticPr fontId="1"/>
  </si>
  <si>
    <t>）</t>
    <phoneticPr fontId="1"/>
  </si>
  <si>
    <t>）</t>
    <phoneticPr fontId="1"/>
  </si>
  <si>
    <t>）</t>
    <phoneticPr fontId="1"/>
  </si>
  <si>
    <t>　地上　　　　</t>
    <phoneticPr fontId="1"/>
  </si>
  <si>
    <t>　１階</t>
    <rPh sb="2" eb="3">
      <t>カイ</t>
    </rPh>
    <phoneticPr fontId="1"/>
  </si>
  <si>
    <t>合計</t>
    <rPh sb="0" eb="2">
      <t>ゴウケイ</t>
    </rPh>
    <phoneticPr fontId="1"/>
  </si>
  <si>
    <t>　確認　　　 可　　　不可　　</t>
    <phoneticPr fontId="1"/>
  </si>
  <si>
    <t>階　　地下</t>
    <rPh sb="0" eb="1">
      <t>カイ</t>
    </rPh>
    <rPh sb="3" eb="5">
      <t>チカ</t>
    </rPh>
    <phoneticPr fontId="1"/>
  </si>
  <si>
    <t>㎡　　２階</t>
    <rPh sb="4" eb="5">
      <t>カイ</t>
    </rPh>
    <phoneticPr fontId="1"/>
  </si>
  <si>
    <t>(</t>
    <phoneticPr fontId="1"/>
  </si>
  <si>
    <t>　 平面図</t>
    <rPh sb="2" eb="5">
      <t>ヘイメンズ</t>
    </rPh>
    <phoneticPr fontId="1"/>
  </si>
  <si>
    <t>基礎図</t>
    <rPh sb="0" eb="2">
      <t>キソ</t>
    </rPh>
    <rPh sb="2" eb="3">
      <t>ズ</t>
    </rPh>
    <phoneticPr fontId="1"/>
  </si>
  <si>
    <t xml:space="preserve"> 立面図</t>
    <rPh sb="1" eb="4">
      <t>リツメンズ</t>
    </rPh>
    <phoneticPr fontId="1"/>
  </si>
  <si>
    <t xml:space="preserve">  　有　　 　無</t>
    <phoneticPr fontId="1"/>
  </si>
  <si>
    <t>　  有　　 　無</t>
    <phoneticPr fontId="1"/>
  </si>
  <si>
    <t>　　床伏図　　　軸組図</t>
    <rPh sb="2" eb="3">
      <t>ユカ</t>
    </rPh>
    <rPh sb="3" eb="4">
      <t>フ</t>
    </rPh>
    <rPh sb="4" eb="5">
      <t>ズ</t>
    </rPh>
    <rPh sb="8" eb="9">
      <t>ジク</t>
    </rPh>
    <rPh sb="9" eb="10">
      <t>クミ</t>
    </rPh>
    <rPh sb="10" eb="11">
      <t>ズ</t>
    </rPh>
    <phoneticPr fontId="1"/>
  </si>
  <si>
    <t>　　内容：　　　　　　　　　　</t>
    <phoneticPr fontId="1"/>
  </si>
  <si>
    <t>　　内容：　　　　　　　　　　</t>
    <phoneticPr fontId="1"/>
  </si>
  <si>
    <t>調査地</t>
    <rPh sb="0" eb="3">
      <t>チョウサチ</t>
    </rPh>
    <phoneticPr fontId="1"/>
  </si>
  <si>
    <t>建設年</t>
    <rPh sb="0" eb="2">
      <t>ケンセツ</t>
    </rPh>
    <rPh sb="2" eb="3">
      <t>ネン</t>
    </rPh>
    <phoneticPr fontId="1"/>
  </si>
  <si>
    <t>様</t>
    <rPh sb="0" eb="1">
      <t>サマ</t>
    </rPh>
    <phoneticPr fontId="1"/>
  </si>
  <si>
    <r>
      <t>　　　接合部Ⅲ　　　ほぞ差し、くぎ打ち、かすがい等</t>
    </r>
    <r>
      <rPr>
        <sz val="9"/>
        <color theme="1"/>
        <rFont val="ＭＳ ゴシック"/>
        <family val="3"/>
        <charset val="128"/>
      </rPr>
      <t>（構面の両端が通し柱の場合）</t>
    </r>
    <phoneticPr fontId="1"/>
  </si>
  <si>
    <t>　１階平面図　　　有　　　無　　　</t>
    <phoneticPr fontId="1"/>
  </si>
  <si>
    <t>　２階平面図　　　有　　　無　　　</t>
    <phoneticPr fontId="1"/>
  </si>
  <si>
    <t>　筋交い確認　　  可　　　不可　　</t>
    <phoneticPr fontId="1"/>
  </si>
  <si>
    <t xml:space="preserve">   専用住宅　　　 併用住宅</t>
    <rPh sb="3" eb="5">
      <t>センヨウ</t>
    </rPh>
    <phoneticPr fontId="1"/>
  </si>
  <si>
    <t>【適用範囲】</t>
    <rPh sb="1" eb="3">
      <t>テキヨウ</t>
    </rPh>
    <rPh sb="3" eb="5">
      <t>ハンイ</t>
    </rPh>
    <phoneticPr fontId="1"/>
  </si>
  <si>
    <t>・診断プログラムに”Wee2012”を用いた場合にのみ、この補正係数を適用できる。</t>
    <rPh sb="1" eb="3">
      <t>シンダン</t>
    </rPh>
    <rPh sb="19" eb="20">
      <t>モチ</t>
    </rPh>
    <rPh sb="22" eb="24">
      <t>バアイ</t>
    </rPh>
    <rPh sb="30" eb="32">
      <t>ホセイ</t>
    </rPh>
    <rPh sb="32" eb="34">
      <t>ケイスウ</t>
    </rPh>
    <rPh sb="35" eb="37">
      <t>テキヨウ</t>
    </rPh>
    <phoneticPr fontId="1"/>
  </si>
  <si>
    <t>・１階の評点のみに適用できる。（２階は適用不可）</t>
    <rPh sb="2" eb="3">
      <t>カイ</t>
    </rPh>
    <rPh sb="4" eb="6">
      <t>ヒョウテン</t>
    </rPh>
    <rPh sb="9" eb="11">
      <t>テキヨウ</t>
    </rPh>
    <rPh sb="17" eb="18">
      <t>カイ</t>
    </rPh>
    <rPh sb="19" eb="21">
      <t>テキヨウ</t>
    </rPh>
    <rPh sb="21" eb="23">
      <t>フカ</t>
    </rPh>
    <phoneticPr fontId="1"/>
  </si>
  <si>
    <t>適用範囲</t>
    <rPh sb="0" eb="2">
      <t>テキヨウ</t>
    </rPh>
    <rPh sb="2" eb="4">
      <t>ハンイ</t>
    </rPh>
    <phoneticPr fontId="1"/>
  </si>
  <si>
    <t>0.1以下</t>
    <rPh sb="3" eb="5">
      <t>イカ</t>
    </rPh>
    <phoneticPr fontId="1"/>
  </si>
  <si>
    <t>0.1を超え0.2以下</t>
    <rPh sb="4" eb="5">
      <t>コ</t>
    </rPh>
    <rPh sb="9" eb="11">
      <t>イカ</t>
    </rPh>
    <phoneticPr fontId="1"/>
  </si>
  <si>
    <t>0.2を超え0.3以下</t>
    <rPh sb="4" eb="5">
      <t>コ</t>
    </rPh>
    <rPh sb="9" eb="11">
      <t>イカ</t>
    </rPh>
    <phoneticPr fontId="1"/>
  </si>
  <si>
    <t>0.3を超え0.4以下</t>
    <rPh sb="4" eb="5">
      <t>コ</t>
    </rPh>
    <rPh sb="9" eb="11">
      <t>イカ</t>
    </rPh>
    <phoneticPr fontId="1"/>
  </si>
  <si>
    <t>0.4を超え0.5以下</t>
    <rPh sb="4" eb="5">
      <t>コ</t>
    </rPh>
    <rPh sb="9" eb="11">
      <t>イカ</t>
    </rPh>
    <phoneticPr fontId="1"/>
  </si>
  <si>
    <t>0.5を超え0.6以下</t>
    <rPh sb="4" eb="5">
      <t>コ</t>
    </rPh>
    <rPh sb="9" eb="11">
      <t>イカ</t>
    </rPh>
    <phoneticPr fontId="1"/>
  </si>
  <si>
    <t>0.6を超え0.7以下</t>
    <rPh sb="4" eb="5">
      <t>コ</t>
    </rPh>
    <rPh sb="9" eb="11">
      <t>イカ</t>
    </rPh>
    <phoneticPr fontId="1"/>
  </si>
  <si>
    <t>0.7を超え0.8以下</t>
    <rPh sb="4" eb="5">
      <t>コ</t>
    </rPh>
    <rPh sb="9" eb="11">
      <t>イカ</t>
    </rPh>
    <phoneticPr fontId="1"/>
  </si>
  <si>
    <t>0.8を超え0.9以下</t>
    <rPh sb="4" eb="5">
      <t>コ</t>
    </rPh>
    <rPh sb="9" eb="11">
      <t>イカ</t>
    </rPh>
    <phoneticPr fontId="1"/>
  </si>
  <si>
    <t>0.9を超え1.0以下</t>
    <rPh sb="4" eb="5">
      <t>コ</t>
    </rPh>
    <rPh sb="9" eb="11">
      <t>イカ</t>
    </rPh>
    <phoneticPr fontId="1"/>
  </si>
  <si>
    <t>（A）</t>
    <phoneticPr fontId="1"/>
  </si>
  <si>
    <t>（B)</t>
    <phoneticPr fontId="1"/>
  </si>
  <si>
    <t>（C)</t>
    <phoneticPr fontId="1"/>
  </si>
  <si>
    <t>軽い建物</t>
    <rPh sb="0" eb="1">
      <t>カル</t>
    </rPh>
    <rPh sb="2" eb="4">
      <t>タテモノ</t>
    </rPh>
    <phoneticPr fontId="1"/>
  </si>
  <si>
    <t>重い建物</t>
    <rPh sb="0" eb="1">
      <t>オモ</t>
    </rPh>
    <rPh sb="2" eb="4">
      <t>タテモノ</t>
    </rPh>
    <phoneticPr fontId="1"/>
  </si>
  <si>
    <t>非常に重い建物</t>
    <rPh sb="0" eb="2">
      <t>ヒジョウ</t>
    </rPh>
    <rPh sb="3" eb="4">
      <t>オモ</t>
    </rPh>
    <rPh sb="5" eb="7">
      <t>タテモノ</t>
    </rPh>
    <phoneticPr fontId="1"/>
  </si>
  <si>
    <r>
      <t>２階の床面積を考慮した　　</t>
    </r>
    <r>
      <rPr>
        <b/>
        <sz val="14"/>
        <color theme="1"/>
        <rFont val="ＭＳ Ｐゴシック"/>
        <family val="3"/>
        <charset val="128"/>
        <scheme val="minor"/>
      </rPr>
      <t>補正係数一覧表</t>
    </r>
    <rPh sb="1" eb="2">
      <t>カイ</t>
    </rPh>
    <rPh sb="3" eb="6">
      <t>ユカメンセキ</t>
    </rPh>
    <rPh sb="7" eb="9">
      <t>コウリョ</t>
    </rPh>
    <rPh sb="13" eb="15">
      <t>ホセイ</t>
    </rPh>
    <rPh sb="15" eb="17">
      <t>ケイスウ</t>
    </rPh>
    <rPh sb="17" eb="19">
      <t>イチラン</t>
    </rPh>
    <rPh sb="19" eb="20">
      <t>ヒョウ</t>
    </rPh>
    <phoneticPr fontId="1"/>
  </si>
  <si>
    <t>資料－補１</t>
    <rPh sb="0" eb="2">
      <t>シリョウ</t>
    </rPh>
    <rPh sb="3" eb="4">
      <t>ホ</t>
    </rPh>
    <phoneticPr fontId="1"/>
  </si>
  <si>
    <t>木造住宅耐震診断概要及び補強計画書</t>
    <rPh sb="0" eb="2">
      <t>モクゾウ</t>
    </rPh>
    <rPh sb="2" eb="4">
      <t>ジュウタク</t>
    </rPh>
    <rPh sb="4" eb="6">
      <t>タイシン</t>
    </rPh>
    <rPh sb="6" eb="8">
      <t>シンダン</t>
    </rPh>
    <rPh sb="8" eb="10">
      <t>ガイヨウ</t>
    </rPh>
    <rPh sb="10" eb="11">
      <t>オヨ</t>
    </rPh>
    <rPh sb="12" eb="14">
      <t>ホキョウ</t>
    </rPh>
    <rPh sb="14" eb="17">
      <t>ケイカクショ</t>
    </rPh>
    <phoneticPr fontId="1"/>
  </si>
  <si>
    <t>⇒</t>
    <phoneticPr fontId="1"/>
  </si>
  <si>
    <t>を入力ください。</t>
    <rPh sb="1" eb="3">
      <t>ニュウリョク</t>
    </rPh>
    <phoneticPr fontId="1"/>
  </si>
  <si>
    <t>平成</t>
    <rPh sb="0" eb="2">
      <t>ヘイセイ</t>
    </rPh>
    <phoneticPr fontId="1"/>
  </si>
  <si>
    <t>　</t>
    <phoneticPr fontId="1"/>
  </si>
  <si>
    <t>月</t>
    <rPh sb="0" eb="1">
      <t>ゲツ</t>
    </rPh>
    <phoneticPr fontId="1"/>
  </si>
  <si>
    <t>日</t>
    <rPh sb="0" eb="1">
      <t>ヒ</t>
    </rPh>
    <phoneticPr fontId="1"/>
  </si>
  <si>
    <t>診断者</t>
    <rPh sb="0" eb="2">
      <t>シンダン</t>
    </rPh>
    <rPh sb="2" eb="3">
      <t>シャ</t>
    </rPh>
    <phoneticPr fontId="1"/>
  </si>
  <si>
    <t>木造住宅耐震補強計画策定者</t>
    <rPh sb="0" eb="2">
      <t>モクゾウ</t>
    </rPh>
    <rPh sb="2" eb="4">
      <t>ジュウタク</t>
    </rPh>
    <rPh sb="4" eb="6">
      <t>タイシン</t>
    </rPh>
    <rPh sb="6" eb="8">
      <t>ホキョウ</t>
    </rPh>
    <rPh sb="8" eb="10">
      <t>ケイカク</t>
    </rPh>
    <rPh sb="10" eb="12">
      <t>サクテイ</t>
    </rPh>
    <rPh sb="12" eb="13">
      <t>シャ</t>
    </rPh>
    <phoneticPr fontId="1"/>
  </si>
  <si>
    <t>氏　名</t>
  </si>
  <si>
    <t>㊞</t>
    <phoneticPr fontId="1"/>
  </si>
  <si>
    <t>資　格</t>
  </si>
  <si>
    <t>級建築士</t>
    <rPh sb="0" eb="1">
      <t>キュウ</t>
    </rPh>
    <rPh sb="1" eb="3">
      <t>ケンチク</t>
    </rPh>
    <rPh sb="3" eb="4">
      <t>シ</t>
    </rPh>
    <phoneticPr fontId="1"/>
  </si>
  <si>
    <t>登録</t>
    <rPh sb="0" eb="2">
      <t>トウロク</t>
    </rPh>
    <phoneticPr fontId="1"/>
  </si>
  <si>
    <t>第</t>
    <rPh sb="0" eb="1">
      <t>ダイ</t>
    </rPh>
    <phoneticPr fontId="1"/>
  </si>
  <si>
    <t>号</t>
    <rPh sb="0" eb="1">
      <t>ゴウ</t>
    </rPh>
    <phoneticPr fontId="1"/>
  </si>
  <si>
    <t>軽い屋根</t>
    <rPh sb="0" eb="1">
      <t>カル</t>
    </rPh>
    <rPh sb="2" eb="4">
      <t>ヤネ</t>
    </rPh>
    <phoneticPr fontId="1"/>
  </si>
  <si>
    <t>建築士事務所名</t>
  </si>
  <si>
    <t>級建築士事務所</t>
    <rPh sb="0" eb="1">
      <t>キュウ</t>
    </rPh>
    <rPh sb="1" eb="3">
      <t>ケンチク</t>
    </rPh>
    <rPh sb="3" eb="4">
      <t>シ</t>
    </rPh>
    <rPh sb="4" eb="6">
      <t>ジム</t>
    </rPh>
    <rPh sb="6" eb="7">
      <t>ショ</t>
    </rPh>
    <phoneticPr fontId="1"/>
  </si>
  <si>
    <t>知事登録</t>
    <rPh sb="0" eb="2">
      <t>チジ</t>
    </rPh>
    <rPh sb="2" eb="4">
      <t>トウロク</t>
    </rPh>
    <phoneticPr fontId="1"/>
  </si>
  <si>
    <t>重い屋根</t>
    <rPh sb="0" eb="1">
      <t>オモ</t>
    </rPh>
    <rPh sb="2" eb="4">
      <t>ヤネ</t>
    </rPh>
    <phoneticPr fontId="1"/>
  </si>
  <si>
    <t>郵便番号</t>
  </si>
  <si>
    <t>-</t>
    <phoneticPr fontId="1"/>
  </si>
  <si>
    <t>住　所</t>
  </si>
  <si>
    <t>酒田市</t>
    <rPh sb="0" eb="3">
      <t>サカタシ</t>
    </rPh>
    <phoneticPr fontId="1"/>
  </si>
  <si>
    <t>電話番号</t>
  </si>
  <si>
    <t>―</t>
    <phoneticPr fontId="1"/>
  </si>
  <si>
    <t>建物用途</t>
    <rPh sb="0" eb="2">
      <t>タテモノ</t>
    </rPh>
    <rPh sb="2" eb="4">
      <t>ヨウト</t>
    </rPh>
    <phoneticPr fontId="1"/>
  </si>
  <si>
    <t>構　　造</t>
    <phoneticPr fontId="1"/>
  </si>
  <si>
    <t>　　　在来軸組工法</t>
    <phoneticPr fontId="1"/>
  </si>
  <si>
    <t>　　　枠組壁工法</t>
    <rPh sb="3" eb="5">
      <t>ワクグミ</t>
    </rPh>
    <rPh sb="5" eb="6">
      <t>カベ</t>
    </rPh>
    <rPh sb="6" eb="8">
      <t>コウホウ</t>
    </rPh>
    <phoneticPr fontId="1"/>
  </si>
  <si>
    <t>　　　伝統工法</t>
    <rPh sb="3" eb="5">
      <t>デントウ</t>
    </rPh>
    <rPh sb="5" eb="7">
      <t>コウホウ</t>
    </rPh>
    <phoneticPr fontId="1"/>
  </si>
  <si>
    <t xml:space="preserve"> </t>
    <phoneticPr fontId="1"/>
  </si>
  <si>
    <t>地上</t>
    <phoneticPr fontId="1"/>
  </si>
  <si>
    <t>地下</t>
    <rPh sb="0" eb="1">
      <t>チ</t>
    </rPh>
    <rPh sb="1" eb="2">
      <t>シタ</t>
    </rPh>
    <phoneticPr fontId="1"/>
  </si>
  <si>
    <t>Rf1</t>
    <phoneticPr fontId="1"/>
  </si>
  <si>
    <t>2階/1階</t>
    <rPh sb="1" eb="2">
      <t>カイ</t>
    </rPh>
    <rPh sb="4" eb="5">
      <t>カイ</t>
    </rPh>
    <phoneticPr fontId="1"/>
  </si>
  <si>
    <t>1階</t>
    <rPh sb="1" eb="2">
      <t>カイ</t>
    </rPh>
    <phoneticPr fontId="1"/>
  </si>
  <si>
    <t>2階</t>
    <rPh sb="1" eb="2">
      <t>カイ</t>
    </rPh>
    <phoneticPr fontId="1"/>
  </si>
  <si>
    <t>合計</t>
    <rPh sb="0" eb="1">
      <t>ゴウ</t>
    </rPh>
    <rPh sb="1" eb="2">
      <t>ケイ</t>
    </rPh>
    <phoneticPr fontId="1"/>
  </si>
  <si>
    <t>積雪　旧酒田市1.0ｍ　旧八幡町・旧平田町・旧松山町1.5ｍ</t>
    <rPh sb="0" eb="2">
      <t>セキセツ</t>
    </rPh>
    <rPh sb="3" eb="4">
      <t>キュウ</t>
    </rPh>
    <rPh sb="4" eb="7">
      <t>サカタシ</t>
    </rPh>
    <rPh sb="12" eb="13">
      <t>キュウ</t>
    </rPh>
    <rPh sb="13" eb="15">
      <t>ヤワタ</t>
    </rPh>
    <rPh sb="15" eb="16">
      <t>マチ</t>
    </rPh>
    <rPh sb="17" eb="18">
      <t>キュウ</t>
    </rPh>
    <rPh sb="18" eb="20">
      <t>ヒラタ</t>
    </rPh>
    <rPh sb="20" eb="21">
      <t>マチ</t>
    </rPh>
    <rPh sb="23" eb="25">
      <t>マツヤマ</t>
    </rPh>
    <phoneticPr fontId="1"/>
  </si>
  <si>
    <t>【入力の注意】</t>
    <rPh sb="1" eb="3">
      <t>ニュウリョク</t>
    </rPh>
    <rPh sb="4" eb="6">
      <t>チュウイ</t>
    </rPh>
    <phoneticPr fontId="1"/>
  </si>
  <si>
    <t>耐震診断結果</t>
    <rPh sb="0" eb="2">
      <t>タイシン</t>
    </rPh>
    <rPh sb="2" eb="4">
      <t>シンダン</t>
    </rPh>
    <rPh sb="4" eb="6">
      <t>ケッカ</t>
    </rPh>
    <phoneticPr fontId="1"/>
  </si>
  <si>
    <t>診断結果　１</t>
    <rPh sb="0" eb="2">
      <t>シンダン</t>
    </rPh>
    <rPh sb="2" eb="4">
      <t>ケッカ</t>
    </rPh>
    <phoneticPr fontId="1"/>
  </si>
  <si>
    <t>ｍ</t>
    <phoneticPr fontId="1"/>
  </si>
  <si>
    <t>（一般耐震診断法）</t>
    <rPh sb="1" eb="3">
      <t>イッパン</t>
    </rPh>
    <rPh sb="3" eb="5">
      <t>タイシン</t>
    </rPh>
    <rPh sb="5" eb="7">
      <t>シンダン</t>
    </rPh>
    <rPh sb="7" eb="8">
      <t>ホウ</t>
    </rPh>
    <phoneticPr fontId="1"/>
  </si>
  <si>
    <t>２階</t>
    <rPh sb="1" eb="2">
      <t>カイ</t>
    </rPh>
    <phoneticPr fontId="1"/>
  </si>
  <si>
    <t>Ｘ方向</t>
    <rPh sb="1" eb="3">
      <t>ホウコウ</t>
    </rPh>
    <phoneticPr fontId="1"/>
  </si>
  <si>
    <t>点</t>
    <rPh sb="0" eb="1">
      <t>テン</t>
    </rPh>
    <phoneticPr fontId="1"/>
  </si>
  <si>
    <t>Ｙ方向</t>
    <rPh sb="1" eb="3">
      <t>ホウコウ</t>
    </rPh>
    <phoneticPr fontId="1"/>
  </si>
  <si>
    <t>１階</t>
    <rPh sb="1" eb="2">
      <t>カイ</t>
    </rPh>
    <phoneticPr fontId="1"/>
  </si>
  <si>
    <t>補正　　　１</t>
    <rPh sb="0" eb="2">
      <t>ホセイ</t>
    </rPh>
    <phoneticPr fontId="1"/>
  </si>
  <si>
    <t>（精算法による補正）</t>
    <rPh sb="1" eb="3">
      <t>セイサン</t>
    </rPh>
    <rPh sb="3" eb="4">
      <t>ホウ</t>
    </rPh>
    <rPh sb="7" eb="9">
      <t>ホセイ</t>
    </rPh>
    <phoneticPr fontId="1"/>
  </si>
  <si>
    <t>※基本積雪時のみとする。
①〈 ②の場合は④不要</t>
    <rPh sb="1" eb="3">
      <t>キホン</t>
    </rPh>
    <rPh sb="3" eb="5">
      <t>セキセツ</t>
    </rPh>
    <rPh sb="5" eb="6">
      <t>ジ</t>
    </rPh>
    <rPh sb="18" eb="20">
      <t>バアイ</t>
    </rPh>
    <rPh sb="22" eb="24">
      <t>フヨウ</t>
    </rPh>
    <phoneticPr fontId="1"/>
  </si>
  <si>
    <t>１階と２階の面積が大きく違う等の場合行う。
（平屋　総２階等は不要）</t>
    <rPh sb="1" eb="2">
      <t>カイ</t>
    </rPh>
    <rPh sb="4" eb="5">
      <t>カイ</t>
    </rPh>
    <rPh sb="6" eb="8">
      <t>メンセキ</t>
    </rPh>
    <rPh sb="9" eb="10">
      <t>オオ</t>
    </rPh>
    <rPh sb="12" eb="13">
      <t>チガ</t>
    </rPh>
    <rPh sb="14" eb="15">
      <t>トウ</t>
    </rPh>
    <rPh sb="16" eb="18">
      <t>バアイ</t>
    </rPh>
    <rPh sb="18" eb="19">
      <t>オコナ</t>
    </rPh>
    <rPh sb="23" eb="25">
      <t>ヒラヤ</t>
    </rPh>
    <rPh sb="26" eb="27">
      <t>ソウ</t>
    </rPh>
    <rPh sb="28" eb="29">
      <t>カイ</t>
    </rPh>
    <rPh sb="29" eb="30">
      <t>トウ</t>
    </rPh>
    <rPh sb="31" eb="33">
      <t>フヨウ</t>
    </rPh>
    <phoneticPr fontId="1"/>
  </si>
  <si>
    <t>２．不整形の場合は精算法実施が望ましい。</t>
    <rPh sb="2" eb="3">
      <t>フ</t>
    </rPh>
    <rPh sb="3" eb="5">
      <t>セイケイ</t>
    </rPh>
    <rPh sb="6" eb="8">
      <t>バアイ</t>
    </rPh>
    <rPh sb="9" eb="12">
      <t>セイサンホウ</t>
    </rPh>
    <rPh sb="12" eb="14">
      <t>ジッシ</t>
    </rPh>
    <rPh sb="15" eb="16">
      <t>ノゾ</t>
    </rPh>
    <phoneticPr fontId="1"/>
  </si>
  <si>
    <t>補強計画案診断の結果</t>
    <rPh sb="0" eb="2">
      <t>ホキョウ</t>
    </rPh>
    <rPh sb="2" eb="4">
      <t>ケイカク</t>
    </rPh>
    <rPh sb="4" eb="5">
      <t>アン</t>
    </rPh>
    <rPh sb="5" eb="7">
      <t>シンダン</t>
    </rPh>
    <rPh sb="8" eb="10">
      <t>ケッカ</t>
    </rPh>
    <phoneticPr fontId="1"/>
  </si>
  <si>
    <t>診断結果　2</t>
    <rPh sb="0" eb="2">
      <t>シンダン</t>
    </rPh>
    <rPh sb="2" eb="4">
      <t>ケッカ</t>
    </rPh>
    <phoneticPr fontId="1"/>
  </si>
  <si>
    <t>⑤</t>
    <phoneticPr fontId="1"/>
  </si>
  <si>
    <t>積雪</t>
    <rPh sb="0" eb="2">
      <t>セキセツ</t>
    </rPh>
    <phoneticPr fontId="1"/>
  </si>
  <si>
    <t>⑥</t>
    <phoneticPr fontId="1"/>
  </si>
  <si>
    <t>無積雪</t>
    <rPh sb="0" eb="1">
      <t>ム</t>
    </rPh>
    <rPh sb="1" eb="3">
      <t>セキセツ</t>
    </rPh>
    <phoneticPr fontId="1"/>
  </si>
  <si>
    <t>４．精算法の手順（積雪　⇒　無積雪で作成すると手順が早い、skjの係数を入力替えでよい。）</t>
    <phoneticPr fontId="1"/>
  </si>
  <si>
    <t>【補強計画の考え】</t>
    <rPh sb="1" eb="3">
      <t>ホキョウ</t>
    </rPh>
    <rPh sb="3" eb="5">
      <t>ケイカク</t>
    </rPh>
    <rPh sb="6" eb="7">
      <t>カンガ</t>
    </rPh>
    <phoneticPr fontId="1"/>
  </si>
  <si>
    <t>※基本積雪時のみとする。</t>
    <rPh sb="1" eb="3">
      <t>キホン</t>
    </rPh>
    <rPh sb="3" eb="5">
      <t>セキセツ</t>
    </rPh>
    <rPh sb="5" eb="6">
      <t>ジ</t>
    </rPh>
    <phoneticPr fontId="1"/>
  </si>
  <si>
    <t>補正　　 ２　</t>
    <rPh sb="0" eb="2">
      <t>ホセイ</t>
    </rPh>
    <phoneticPr fontId="1"/>
  </si>
  <si>
    <t>⑦</t>
    <phoneticPr fontId="1"/>
  </si>
  <si>
    <t>⑧</t>
    <phoneticPr fontId="1"/>
  </si>
  <si>
    <t>診断時</t>
    <rPh sb="0" eb="2">
      <t>シンダン</t>
    </rPh>
    <rPh sb="2" eb="3">
      <t>ジ</t>
    </rPh>
    <phoneticPr fontId="1"/>
  </si>
  <si>
    <t>補強設計時</t>
    <rPh sb="0" eb="2">
      <t>ホキョウ</t>
    </rPh>
    <rPh sb="2" eb="4">
      <t>セッケイ</t>
    </rPh>
    <rPh sb="4" eb="5">
      <t>ジ</t>
    </rPh>
    <phoneticPr fontId="1"/>
  </si>
  <si>
    <t>積　雪</t>
    <phoneticPr fontId="1"/>
  </si>
  <si>
    <t>→</t>
    <phoneticPr fontId="1"/>
  </si>
  <si>
    <t>１階と２階の面積が大きく違う等の場合行う。
（平屋　総２階等不要）</t>
    <rPh sb="1" eb="2">
      <t>カイ</t>
    </rPh>
    <rPh sb="4" eb="5">
      <t>カイ</t>
    </rPh>
    <rPh sb="6" eb="8">
      <t>メンセキ</t>
    </rPh>
    <rPh sb="9" eb="10">
      <t>オオ</t>
    </rPh>
    <rPh sb="12" eb="13">
      <t>チガ</t>
    </rPh>
    <rPh sb="14" eb="15">
      <t>トウ</t>
    </rPh>
    <rPh sb="16" eb="18">
      <t>バアイ</t>
    </rPh>
    <rPh sb="18" eb="19">
      <t>オコナ</t>
    </rPh>
    <rPh sb="23" eb="25">
      <t>ヒラヤ</t>
    </rPh>
    <rPh sb="26" eb="27">
      <t>ソウ</t>
    </rPh>
    <rPh sb="28" eb="29">
      <t>カイ</t>
    </rPh>
    <rPh sb="29" eb="30">
      <t>トウ</t>
    </rPh>
    <rPh sb="30" eb="32">
      <t>フヨウ</t>
    </rPh>
    <phoneticPr fontId="1"/>
  </si>
  <si>
    <t>無積雪</t>
    <phoneticPr fontId="1"/>
  </si>
  <si>
    <t>（←過剰になってもかまいません。）</t>
    <phoneticPr fontId="1"/>
  </si>
  <si>
    <t>添　付　書　類</t>
    <rPh sb="0" eb="1">
      <t>ソウ</t>
    </rPh>
    <rPh sb="2" eb="3">
      <t>ヅケ</t>
    </rPh>
    <rPh sb="4" eb="5">
      <t>ショ</t>
    </rPh>
    <rPh sb="6" eb="7">
      <t>タグイ</t>
    </rPh>
    <phoneticPr fontId="1"/>
  </si>
  <si>
    <t>（資料補１）耐震補強計画説明書</t>
    <rPh sb="6" eb="8">
      <t>タイシン</t>
    </rPh>
    <phoneticPr fontId="1"/>
  </si>
  <si>
    <t>（資料補２）耐震補強方法の考え方</t>
    <rPh sb="6" eb="8">
      <t>タイシン</t>
    </rPh>
    <rPh sb="10" eb="12">
      <t>ホウホウ</t>
    </rPh>
    <rPh sb="13" eb="14">
      <t>カンガ</t>
    </rPh>
    <rPh sb="15" eb="16">
      <t>カタ</t>
    </rPh>
    <phoneticPr fontId="1"/>
  </si>
  <si>
    <t>（資料補３）耐震診断から耐震改修までの流れ</t>
    <rPh sb="6" eb="8">
      <t>タイシン</t>
    </rPh>
    <rPh sb="8" eb="10">
      <t>シンダン</t>
    </rPh>
    <rPh sb="12" eb="14">
      <t>タイシン</t>
    </rPh>
    <rPh sb="14" eb="16">
      <t>カイシュウ</t>
    </rPh>
    <rPh sb="19" eb="20">
      <t>ナガ</t>
    </rPh>
    <phoneticPr fontId="1"/>
  </si>
  <si>
    <t>（資料補４）補強計画案のための意向調査</t>
    <rPh sb="6" eb="8">
      <t>ホキョウ</t>
    </rPh>
    <rPh sb="8" eb="10">
      <t>ケイカク</t>
    </rPh>
    <rPh sb="10" eb="11">
      <t>アン</t>
    </rPh>
    <rPh sb="15" eb="17">
      <t>イコウ</t>
    </rPh>
    <rPh sb="17" eb="19">
      <t>チョウサ</t>
    </rPh>
    <phoneticPr fontId="1"/>
  </si>
  <si>
    <t>（添付図書）補強設計図面</t>
    <rPh sb="1" eb="3">
      <t>テンプ</t>
    </rPh>
    <rPh sb="3" eb="5">
      <t>トショ</t>
    </rPh>
    <rPh sb="6" eb="8">
      <t>ホキョウ</t>
    </rPh>
    <rPh sb="8" eb="10">
      <t>セッケイ</t>
    </rPh>
    <rPh sb="10" eb="12">
      <t>ズメン</t>
    </rPh>
    <phoneticPr fontId="1"/>
  </si>
  <si>
    <t>（資料補５）耐震改修工事費（概算費用）</t>
    <rPh sb="6" eb="8">
      <t>タイシン</t>
    </rPh>
    <rPh sb="8" eb="10">
      <t>カイシュウ</t>
    </rPh>
    <rPh sb="10" eb="12">
      <t>コウジ</t>
    </rPh>
    <rPh sb="12" eb="13">
      <t>ヒ</t>
    </rPh>
    <rPh sb="14" eb="16">
      <t>ガイサン</t>
    </rPh>
    <rPh sb="16" eb="18">
      <t>ヒヨウ</t>
    </rPh>
    <phoneticPr fontId="1"/>
  </si>
  <si>
    <t>診断１（Ｅ）</t>
    <rPh sb="0" eb="2">
      <t>シンダン</t>
    </rPh>
    <phoneticPr fontId="1"/>
  </si>
  <si>
    <t>診断２（Ｅ）</t>
    <rPh sb="0" eb="2">
      <t>シンダン</t>
    </rPh>
    <phoneticPr fontId="1"/>
  </si>
  <si>
    <t>酒田　太郎</t>
    <rPh sb="0" eb="2">
      <t>サカタ</t>
    </rPh>
    <rPh sb="3" eb="5">
      <t>タロウ</t>
    </rPh>
    <phoneticPr fontId="1"/>
  </si>
  <si>
    <t>年</t>
    <rPh sb="0" eb="1">
      <t>ネン</t>
    </rPh>
    <phoneticPr fontId="1"/>
  </si>
  <si>
    <t>月</t>
    <rPh sb="0" eb="1">
      <t>ゲツ</t>
    </rPh>
    <phoneticPr fontId="1"/>
  </si>
  <si>
    <t>平成</t>
    <rPh sb="0" eb="2">
      <t>ヘイセイ</t>
    </rPh>
    <phoneticPr fontId="1"/>
  </si>
  <si>
    <t>昭和</t>
    <rPh sb="0" eb="2">
      <t>ショウワ</t>
    </rPh>
    <phoneticPr fontId="1"/>
  </si>
  <si>
    <t>大正</t>
    <rPh sb="0" eb="2">
      <t>タイショウ</t>
    </rPh>
    <phoneticPr fontId="1"/>
  </si>
  <si>
    <t>明治</t>
    <rPh sb="0" eb="2">
      <t>メイジ</t>
    </rPh>
    <phoneticPr fontId="1"/>
  </si>
  <si>
    <t>月</t>
    <rPh sb="0" eb="1">
      <t>ツキ</t>
    </rPh>
    <phoneticPr fontId="1"/>
  </si>
  <si>
    <t>建　物　概　要</t>
    <rPh sb="0" eb="1">
      <t>ケン</t>
    </rPh>
    <rPh sb="2" eb="3">
      <t>ブツ</t>
    </rPh>
    <rPh sb="4" eb="5">
      <t>オオムネ</t>
    </rPh>
    <rPh sb="6" eb="7">
      <t>ヨウ</t>
    </rPh>
    <phoneticPr fontId="1"/>
  </si>
  <si>
    <t>平成２８年　　  　月　　  　日</t>
    <rPh sb="0" eb="2">
      <t>ヘイセイ</t>
    </rPh>
    <phoneticPr fontId="1"/>
  </si>
  <si>
    <t>◆　老朽度の調査部位と診断項目</t>
  </si>
  <si>
    <t>部位</t>
  </si>
  <si>
    <t>材料、</t>
  </si>
  <si>
    <t>部材等</t>
  </si>
  <si>
    <t>劣化事象</t>
  </si>
  <si>
    <t>存在点数</t>
  </si>
  <si>
    <t>劣化</t>
  </si>
  <si>
    <r>
      <t>10</t>
    </r>
    <r>
      <rPr>
        <b/>
        <sz val="9"/>
        <color rgb="FF000000"/>
        <rFont val="ＭＳ 明朝"/>
        <family val="1"/>
        <charset val="128"/>
      </rPr>
      <t>年未満</t>
    </r>
  </si>
  <si>
    <r>
      <t>10</t>
    </r>
    <r>
      <rPr>
        <b/>
        <sz val="9"/>
        <color rgb="FF000000"/>
        <rFont val="ＭＳ 明朝"/>
        <family val="1"/>
        <charset val="128"/>
      </rPr>
      <t>年以上</t>
    </r>
  </si>
  <si>
    <t>点数</t>
  </si>
  <si>
    <t>屋根</t>
  </si>
  <si>
    <t>葺き材</t>
  </si>
  <si>
    <t>金属板</t>
  </si>
  <si>
    <t>変退色、さび、さび穴、ずれ、めくれがある</t>
  </si>
  <si>
    <t>瓦・スレート</t>
  </si>
  <si>
    <t>割れ、欠け、ずれ、欠落がある</t>
  </si>
  <si>
    <t>樋</t>
  </si>
  <si>
    <t>軒・呼び樋</t>
  </si>
  <si>
    <t>変退色、さび、割れ、ずれ、欠落がある</t>
  </si>
  <si>
    <t>竪樋</t>
  </si>
  <si>
    <t>外壁</t>
  </si>
  <si>
    <t>仕上げ</t>
  </si>
  <si>
    <t>木製板、合板</t>
  </si>
  <si>
    <t>水浸み痕、こけ、割れ、抜け節、ずれ、腐朽がある</t>
  </si>
  <si>
    <t>窯業系サイディング</t>
  </si>
  <si>
    <t>こけ、割れ、ずれ、欠落、シール切れがある</t>
  </si>
  <si>
    <t>金属サイディング</t>
  </si>
  <si>
    <t>変退色、さび、さび穴、ずれ、めくれ、目地空き、シール切れがある</t>
  </si>
  <si>
    <t>モルタル</t>
  </si>
  <si>
    <r>
      <t>こけ、</t>
    </r>
    <r>
      <rPr>
        <sz val="9"/>
        <color rgb="FF000000"/>
        <rFont val="Century"/>
        <family val="1"/>
      </rPr>
      <t>0.3mm</t>
    </r>
    <r>
      <rPr>
        <sz val="9"/>
        <color rgb="FF000000"/>
        <rFont val="ＭＳ 明朝"/>
        <family val="1"/>
        <charset val="128"/>
      </rPr>
      <t>以上の亀裂、剥落がある</t>
    </r>
  </si>
  <si>
    <t>露出した躯体</t>
  </si>
  <si>
    <t>水浸み痕、こけ、腐朽、蟻道、蟻害がある</t>
  </si>
  <si>
    <t>バ</t>
  </si>
  <si>
    <t>ル</t>
  </si>
  <si>
    <t>コ</t>
  </si>
  <si>
    <t>ニ</t>
  </si>
  <si>
    <t>｜</t>
  </si>
  <si>
    <t>手</t>
  </si>
  <si>
    <t>す</t>
  </si>
  <si>
    <t>り</t>
  </si>
  <si>
    <t>壁</t>
  </si>
  <si>
    <t>外壁との接合部</t>
  </si>
  <si>
    <t>外壁面との接合部に亀裂、隙間、緩み、シール切れ・剥離がある</t>
  </si>
  <si>
    <t>床排水</t>
  </si>
  <si>
    <t>壁面を伝って流れている、または排水の仕組みが無い</t>
  </si>
  <si>
    <t>内壁</t>
  </si>
  <si>
    <t>一般室</t>
  </si>
  <si>
    <t>内壁、窓下</t>
  </si>
  <si>
    <t>水浸み痕、はがれ、亀裂、カビがある</t>
  </si>
  <si>
    <t>浴室</t>
  </si>
  <si>
    <t>タイル壁</t>
  </si>
  <si>
    <t>目地の亀裂、タイルの割れがある</t>
  </si>
  <si>
    <t>タイル以外</t>
  </si>
  <si>
    <t>水浸み痕、変色、亀裂、カビ、腐朽、蟻害がある</t>
  </si>
  <si>
    <t>床</t>
  </si>
  <si>
    <t>床面</t>
  </si>
  <si>
    <t>傾斜、過度の振動、床鳴りがある</t>
  </si>
  <si>
    <t>廊下</t>
  </si>
  <si>
    <t>床下</t>
  </si>
  <si>
    <t>基礎のひび割れや床下部材に腐朽、蟻道、蟻害がある</t>
  </si>
  <si>
    <t>合　　計</t>
  </si>
  <si>
    <t>④－１地盤及び基礎の注意事項の記入例</t>
  </si>
  <si>
    <t>一般診断法</t>
  </si>
  <si>
    <t>立地条件の注意事項例</t>
  </si>
  <si>
    <t>「非常に悪い」－「表層の地盤改良を行っている」</t>
  </si>
  <si>
    <r>
      <t>・</t>
    </r>
    <r>
      <rPr>
        <sz val="7"/>
        <color theme="1"/>
        <rFont val="Times New Roman"/>
        <family val="1"/>
      </rPr>
      <t xml:space="preserve">  </t>
    </r>
    <r>
      <rPr>
        <sz val="10.5"/>
        <color theme="1"/>
        <rFont val="ＭＳ 明朝"/>
        <family val="1"/>
        <charset val="128"/>
      </rPr>
      <t>地盤が悪いため、地震時に木造住宅を大きく揺らせるような揺れ方をする可能性があります。</t>
    </r>
  </si>
  <si>
    <r>
      <t>・</t>
    </r>
    <r>
      <rPr>
        <sz val="7"/>
        <color theme="1"/>
        <rFont val="Times New Roman"/>
        <family val="1"/>
      </rPr>
      <t xml:space="preserve">  </t>
    </r>
    <r>
      <rPr>
        <sz val="10.5"/>
        <color theme="1"/>
        <rFont val="ＭＳ 明朝"/>
        <family val="1"/>
        <charset val="128"/>
      </rPr>
      <t>地盤が液状化する可能性があります。</t>
    </r>
  </si>
  <si>
    <t>「非常に悪い」－「杭基礎である」</t>
  </si>
  <si>
    <r>
      <t>・</t>
    </r>
    <r>
      <rPr>
        <sz val="7"/>
        <color theme="1"/>
        <rFont val="Times New Roman"/>
        <family val="1"/>
      </rPr>
      <t xml:space="preserve">  </t>
    </r>
    <r>
      <rPr>
        <sz val="10.5"/>
        <color theme="1"/>
        <rFont val="ＭＳ 明朝"/>
        <family val="1"/>
        <charset val="128"/>
      </rPr>
      <t>表層の地盤が悪いため、地震時に木造住宅を大きく揺らせるような揺れ方をする可能性があります。</t>
    </r>
  </si>
  <si>
    <t>「非常に悪い」－「特別な対策を行っていない」</t>
  </si>
  <si>
    <r>
      <t>・</t>
    </r>
    <r>
      <rPr>
        <sz val="7"/>
        <color theme="1"/>
        <rFont val="Times New Roman"/>
        <family val="1"/>
      </rPr>
      <t xml:space="preserve">  </t>
    </r>
    <r>
      <rPr>
        <sz val="10.5"/>
        <color theme="1"/>
        <rFont val="ＭＳ 明朝"/>
        <family val="1"/>
        <charset val="128"/>
      </rPr>
      <t>不同沈下が起きる可能性があります。</t>
    </r>
  </si>
  <si>
    <t>「がけ地」－「コンクリート擁壁」</t>
  </si>
  <si>
    <r>
      <t>・</t>
    </r>
    <r>
      <rPr>
        <sz val="7"/>
        <color theme="1"/>
        <rFont val="Times New Roman"/>
        <family val="1"/>
      </rPr>
      <t xml:space="preserve">  </t>
    </r>
    <r>
      <rPr>
        <sz val="10.5"/>
        <color theme="1"/>
        <rFont val="ＭＳ 明朝"/>
        <family val="1"/>
        <charset val="128"/>
      </rPr>
      <t>擁壁が崩れると、建物直下の地盤が崩壊する可能性があります。</t>
    </r>
  </si>
  <si>
    <r>
      <t>・</t>
    </r>
    <r>
      <rPr>
        <sz val="7"/>
        <color theme="1"/>
        <rFont val="Times New Roman"/>
        <family val="1"/>
      </rPr>
      <t xml:space="preserve">  </t>
    </r>
    <r>
      <rPr>
        <sz val="10.5"/>
        <color theme="1"/>
        <rFont val="ＭＳ 明朝"/>
        <family val="1"/>
        <charset val="128"/>
      </rPr>
      <t>擁壁が崩れると、崩れた土砂が建物を押し出す可能性があります。</t>
    </r>
  </si>
  <si>
    <r>
      <t>・</t>
    </r>
    <r>
      <rPr>
        <sz val="7"/>
        <color theme="1"/>
        <rFont val="Times New Roman"/>
        <family val="1"/>
      </rPr>
      <t xml:space="preserve">  </t>
    </r>
    <r>
      <rPr>
        <sz val="10.5"/>
        <color theme="1"/>
        <rFont val="ＭＳ 明朝"/>
        <family val="1"/>
        <charset val="128"/>
      </rPr>
      <t>擁壁のコンクリートに大きなひび割れがある場合は補修をしましょう。</t>
    </r>
  </si>
  <si>
    <t>「がけ地」－「石積」</t>
  </si>
  <si>
    <r>
      <t>・</t>
    </r>
    <r>
      <rPr>
        <sz val="7"/>
        <color theme="1"/>
        <rFont val="Times New Roman"/>
        <family val="1"/>
      </rPr>
      <t xml:space="preserve">  </t>
    </r>
    <r>
      <rPr>
        <sz val="10.5"/>
        <color theme="1"/>
        <rFont val="ＭＳ 明朝"/>
        <family val="1"/>
        <charset val="128"/>
      </rPr>
      <t>石積が崩れていたりはらみだしたりする部分は補修をしましょう。</t>
    </r>
  </si>
  <si>
    <t>「がけ地」－「特別な対策をしていない」</t>
  </si>
  <si>
    <r>
      <t>・</t>
    </r>
    <r>
      <rPr>
        <sz val="7"/>
        <color theme="1"/>
        <rFont val="Times New Roman"/>
        <family val="1"/>
      </rPr>
      <t xml:space="preserve">  </t>
    </r>
    <r>
      <rPr>
        <sz val="10.5"/>
        <color theme="1"/>
        <rFont val="ＭＳ 明朝"/>
        <family val="1"/>
        <charset val="128"/>
      </rPr>
      <t>コンクリート擁壁を設置しましょう。</t>
    </r>
  </si>
  <si>
    <t>基礎の注意事項例</t>
  </si>
  <si>
    <t>「鉄筋コンクリート基礎」－「ひび割れが生じている」</t>
  </si>
  <si>
    <r>
      <t>・</t>
    </r>
    <r>
      <rPr>
        <sz val="7"/>
        <color theme="1"/>
        <rFont val="Times New Roman"/>
        <family val="1"/>
      </rPr>
      <t xml:space="preserve">  </t>
    </r>
    <r>
      <rPr>
        <sz val="10.5"/>
        <color theme="1"/>
        <rFont val="ＭＳ 明朝"/>
        <family val="1"/>
        <charset val="128"/>
      </rPr>
      <t>ひび割れが発生している場合、内部の鉄筋が錆びて、コンクリートを壊す可能性があります。補修が必要です。</t>
    </r>
  </si>
  <si>
    <r>
      <t>・</t>
    </r>
    <r>
      <rPr>
        <sz val="7"/>
        <color theme="1"/>
        <rFont val="Times New Roman"/>
        <family val="1"/>
      </rPr>
      <t xml:space="preserve">  </t>
    </r>
    <r>
      <rPr>
        <sz val="10.5"/>
        <color theme="1"/>
        <rFont val="ＭＳ 明朝"/>
        <family val="1"/>
        <charset val="128"/>
      </rPr>
      <t>建物が不同沈下しています。地盤改良等により改善を図る必要があります。</t>
    </r>
  </si>
  <si>
    <t>「無筋コンクリート基礎」－「健全」</t>
  </si>
  <si>
    <r>
      <t>・</t>
    </r>
    <r>
      <rPr>
        <sz val="7"/>
        <color theme="1"/>
        <rFont val="Times New Roman"/>
        <family val="1"/>
      </rPr>
      <t xml:space="preserve">  </t>
    </r>
    <r>
      <rPr>
        <sz val="10.5"/>
        <color theme="1"/>
        <rFont val="ＭＳ 明朝"/>
        <family val="1"/>
        <charset val="128"/>
      </rPr>
      <t>アンカーボルト、引き寄せ金物が十分な性能を発揮できない場合があります。こうした箇所に補強が必要です。</t>
    </r>
  </si>
  <si>
    <r>
      <t>・</t>
    </r>
    <r>
      <rPr>
        <sz val="7"/>
        <color theme="1"/>
        <rFont val="Times New Roman"/>
        <family val="1"/>
      </rPr>
      <t xml:space="preserve">  </t>
    </r>
    <r>
      <rPr>
        <sz val="10.5"/>
        <color theme="1"/>
        <rFont val="ＭＳ 明朝"/>
        <family val="1"/>
        <charset val="128"/>
      </rPr>
      <t>地震時に、基礎が曲げ破壊し上部構造の性能を十分に発揮できない可能性があります。鉄筋コンクリート基礎などに添えて基礎を補強する必要があります。</t>
    </r>
  </si>
  <si>
    <t>「無筋コンクリート基礎」－「ひび割れが生じている」</t>
  </si>
  <si>
    <r>
      <t>・</t>
    </r>
    <r>
      <rPr>
        <sz val="7"/>
        <color theme="1"/>
        <rFont val="Times New Roman"/>
        <family val="1"/>
      </rPr>
      <t xml:space="preserve">  </t>
    </r>
    <r>
      <rPr>
        <sz val="10.5"/>
        <color theme="1"/>
        <rFont val="ＭＳ 明朝"/>
        <family val="1"/>
        <charset val="128"/>
      </rPr>
      <t>建物が不同沈下しています。地盤改良などにより改善をはかる必要があります。</t>
    </r>
  </si>
  <si>
    <r>
      <t>・</t>
    </r>
    <r>
      <rPr>
        <sz val="7"/>
        <color theme="1"/>
        <rFont val="Times New Roman"/>
        <family val="1"/>
      </rPr>
      <t xml:space="preserve">  </t>
    </r>
    <r>
      <rPr>
        <sz val="10.5"/>
        <color theme="1"/>
        <rFont val="ＭＳ 明朝"/>
        <family val="1"/>
        <charset val="128"/>
      </rPr>
      <t>アンカーボルト、引き抜き金物が十分に性能を発揮できない場合があります。こうした箇所に補強が必要です。</t>
    </r>
  </si>
  <si>
    <r>
      <t>・</t>
    </r>
    <r>
      <rPr>
        <sz val="7"/>
        <color theme="1"/>
        <rFont val="Times New Roman"/>
        <family val="1"/>
      </rPr>
      <t xml:space="preserve">  </t>
    </r>
    <r>
      <rPr>
        <sz val="10.5"/>
        <color theme="1"/>
        <rFont val="ＭＳ 明朝"/>
        <family val="1"/>
        <charset val="128"/>
      </rPr>
      <t>地震時に、基礎が曲げ破壊し上部構造の性能を十分に発揮できない可能性があります。鉄筋コンクリート基礎などを添えて基礎を補強する必要があります。</t>
    </r>
  </si>
  <si>
    <t>「玉石基礎」－「足固めあり」</t>
  </si>
  <si>
    <r>
      <t>・</t>
    </r>
    <r>
      <rPr>
        <sz val="7"/>
        <color theme="1"/>
        <rFont val="Times New Roman"/>
        <family val="1"/>
      </rPr>
      <t xml:space="preserve">  </t>
    </r>
    <r>
      <rPr>
        <sz val="10.5"/>
        <color theme="1"/>
        <rFont val="ＭＳ 明朝"/>
        <family val="1"/>
        <charset val="128"/>
      </rPr>
      <t>建物の一体性が弱い場合、基礎を踏み外して建物がバラバラになる可能性があります。１階床を補強するなど、建物が一体で動くような工夫をする必要があります。</t>
    </r>
  </si>
  <si>
    <r>
      <t>・</t>
    </r>
    <r>
      <rPr>
        <sz val="7"/>
        <color theme="1"/>
        <rFont val="Times New Roman"/>
        <family val="1"/>
      </rPr>
      <t xml:space="preserve">  </t>
    </r>
    <r>
      <rPr>
        <sz val="10.5"/>
        <color theme="1"/>
        <rFont val="ＭＳ 明朝"/>
        <family val="1"/>
        <charset val="128"/>
      </rPr>
      <t>玉石をきちんと固定してください。</t>
    </r>
  </si>
  <si>
    <r>
      <t>・</t>
    </r>
    <r>
      <rPr>
        <sz val="7"/>
        <color theme="1"/>
        <rFont val="Times New Roman"/>
        <family val="1"/>
      </rPr>
      <t xml:space="preserve">  </t>
    </r>
    <r>
      <rPr>
        <sz val="10.5"/>
        <color theme="1"/>
        <rFont val="ＭＳ 明朝"/>
        <family val="1"/>
        <charset val="128"/>
      </rPr>
      <t>柱、束と玉石がきちんと接していない場合は、補修が必要です。</t>
    </r>
  </si>
  <si>
    <t>「玉石基礎」－「足固めなし」</t>
  </si>
  <si>
    <r>
      <t>・</t>
    </r>
    <r>
      <rPr>
        <sz val="7"/>
        <color theme="1"/>
        <rFont val="Times New Roman"/>
        <family val="1"/>
      </rPr>
      <t xml:space="preserve">  </t>
    </r>
    <r>
      <rPr>
        <sz val="10.5"/>
        <color theme="1"/>
        <rFont val="ＭＳ 明朝"/>
        <family val="1"/>
        <charset val="128"/>
      </rPr>
      <t>建物の一体性が弱い場合、基礎を踏み外して建物がバラバラになる可能性があります。１階床を補強するか足固めを設置するなど、建物が一体で動くような工夫をする必要があります。</t>
    </r>
  </si>
  <si>
    <t>耐震診断の基礎のコメント欄にコピペして利用ください</t>
    <rPh sb="0" eb="2">
      <t>タイシン</t>
    </rPh>
    <rPh sb="2" eb="4">
      <t>シンダン</t>
    </rPh>
    <rPh sb="5" eb="7">
      <t>キソ</t>
    </rPh>
    <rPh sb="12" eb="13">
      <t>ラン</t>
    </rPh>
    <rPh sb="19" eb="21">
      <t>リヨウ</t>
    </rPh>
    <phoneticPr fontId="1"/>
  </si>
  <si>
    <t>　</t>
    <phoneticPr fontId="1"/>
  </si>
  <si>
    <t>※地盤・基礎のコメント欄を参考ください。</t>
    <rPh sb="1" eb="3">
      <t>ジバン</t>
    </rPh>
    <rPh sb="4" eb="6">
      <t>キソ</t>
    </rPh>
    <rPh sb="11" eb="12">
      <t>ラン</t>
    </rPh>
    <rPh sb="13" eb="15">
      <t>サンコウ</t>
    </rPh>
    <phoneticPr fontId="1"/>
  </si>
  <si>
    <t>別紙図面のとおり</t>
    <rPh sb="0" eb="2">
      <t>ベッシ</t>
    </rPh>
    <rPh sb="2" eb="4">
      <t>ズメン</t>
    </rPh>
    <phoneticPr fontId="1"/>
  </si>
  <si>
    <t>（添付図書）補強計算書（一般耐震診断法）</t>
    <rPh sb="1" eb="3">
      <t>テンプ</t>
    </rPh>
    <rPh sb="3" eb="5">
      <t>トショ</t>
    </rPh>
    <rPh sb="6" eb="8">
      <t>ホキョウ</t>
    </rPh>
    <rPh sb="8" eb="10">
      <t>ケイサン</t>
    </rPh>
    <rPh sb="10" eb="11">
      <t>ショ</t>
    </rPh>
    <rPh sb="12" eb="14">
      <t>イッパン</t>
    </rPh>
    <rPh sb="14" eb="16">
      <t>タイシン</t>
    </rPh>
    <rPh sb="16" eb="18">
      <t>シンダン</t>
    </rPh>
    <rPh sb="18" eb="19">
      <t>ホウ</t>
    </rPh>
    <phoneticPr fontId="1"/>
  </si>
  <si>
    <t>※精算法時実施の場合　精算法の図書</t>
  </si>
  <si>
    <t>申請者</t>
    <rPh sb="0" eb="2">
      <t>シンセイ</t>
    </rPh>
    <rPh sb="2" eb="3">
      <t>シャ</t>
    </rPh>
    <phoneticPr fontId="1"/>
  </si>
  <si>
    <t>診断概要及び補強計画（Ｅ）</t>
    <rPh sb="0" eb="2">
      <t>シンダン</t>
    </rPh>
    <rPh sb="2" eb="4">
      <t>ガイヨウ</t>
    </rPh>
    <rPh sb="4" eb="5">
      <t>オヨ</t>
    </rPh>
    <rPh sb="6" eb="8">
      <t>ホキョウ</t>
    </rPh>
    <rPh sb="8" eb="10">
      <t>ケイカク</t>
    </rPh>
    <phoneticPr fontId="1"/>
  </si>
  <si>
    <t>資料－補１-2</t>
    <rPh sb="0" eb="2">
      <t>シリョウ</t>
    </rPh>
    <rPh sb="3" eb="4">
      <t>ホ</t>
    </rPh>
    <phoneticPr fontId="1"/>
  </si>
  <si>
    <t>構造設計専門建築士</t>
    <rPh sb="0" eb="2">
      <t>コウゾウ</t>
    </rPh>
    <rPh sb="2" eb="4">
      <t>セッケイ</t>
    </rPh>
    <rPh sb="4" eb="6">
      <t>センモン</t>
    </rPh>
    <rPh sb="6" eb="8">
      <t>ケンチク</t>
    </rPh>
    <rPh sb="8" eb="9">
      <t>シ</t>
    </rPh>
    <phoneticPr fontId="1"/>
  </si>
  <si>
    <t>構造設計専門建築士よる留意事項のコメント</t>
    <rPh sb="0" eb="2">
      <t>コウゾウ</t>
    </rPh>
    <rPh sb="2" eb="4">
      <t>セッケイ</t>
    </rPh>
    <rPh sb="4" eb="6">
      <t>センモン</t>
    </rPh>
    <rPh sb="6" eb="8">
      <t>ケンチク</t>
    </rPh>
    <rPh sb="8" eb="9">
      <t>シ</t>
    </rPh>
    <rPh sb="11" eb="13">
      <t>リュウイ</t>
    </rPh>
    <rPh sb="13" eb="15">
      <t>ジコウ</t>
    </rPh>
    <phoneticPr fontId="1"/>
  </si>
  <si>
    <t>水口　肇</t>
    <rPh sb="0" eb="2">
      <t>ミズグチ</t>
    </rPh>
    <rPh sb="3" eb="4">
      <t>ハジメ</t>
    </rPh>
    <phoneticPr fontId="1"/>
  </si>
  <si>
    <t>１． 現況診断による評価にたいして</t>
    <rPh sb="3" eb="5">
      <t>ゲンキョウ</t>
    </rPh>
    <rPh sb="5" eb="7">
      <t>シンダン</t>
    </rPh>
    <rPh sb="10" eb="12">
      <t>ヒョウカ</t>
    </rPh>
    <phoneticPr fontId="1"/>
  </si>
  <si>
    <t>　　例：</t>
    <rPh sb="2" eb="3">
      <t>レイ</t>
    </rPh>
    <phoneticPr fontId="1"/>
  </si>
  <si>
    <t>２． 補強計画の考え方</t>
    <rPh sb="3" eb="5">
      <t>ホキョウ</t>
    </rPh>
    <rPh sb="5" eb="7">
      <t>ケイカク</t>
    </rPh>
    <rPh sb="8" eb="9">
      <t>カンガ</t>
    </rPh>
    <rPh sb="10" eb="11">
      <t>カタ</t>
    </rPh>
    <phoneticPr fontId="1"/>
  </si>
  <si>
    <t>　形状がＬ型のため、水平に対する耐力がうまく伝達しない場合があります。接続している部分ごとにバランスを確認するなどの配慮が必要です。</t>
    <rPh sb="1" eb="3">
      <t>ケイジョウ</t>
    </rPh>
    <rPh sb="5" eb="6">
      <t>ガタ</t>
    </rPh>
    <rPh sb="10" eb="12">
      <t>スイヘイ</t>
    </rPh>
    <rPh sb="13" eb="14">
      <t>タイ</t>
    </rPh>
    <rPh sb="16" eb="18">
      <t>タイリョク</t>
    </rPh>
    <rPh sb="22" eb="24">
      <t>デンタツ</t>
    </rPh>
    <rPh sb="27" eb="29">
      <t>バアイ</t>
    </rPh>
    <rPh sb="35" eb="37">
      <t>セツゾク</t>
    </rPh>
    <rPh sb="41" eb="43">
      <t>ブブン</t>
    </rPh>
    <rPh sb="51" eb="53">
      <t>カクニン</t>
    </rPh>
    <rPh sb="58" eb="60">
      <t>ハイリョ</t>
    </rPh>
    <rPh sb="61" eb="63">
      <t>ヒツヨウ</t>
    </rPh>
    <phoneticPr fontId="1"/>
  </si>
  <si>
    <t>対象建物</t>
    <rPh sb="0" eb="2">
      <t>タイショウ</t>
    </rPh>
    <rPh sb="2" eb="4">
      <t>タテモノ</t>
    </rPh>
    <phoneticPr fontId="1"/>
  </si>
  <si>
    <t>必要耐力①</t>
    <rPh sb="0" eb="2">
      <t>ヒツヨウ</t>
    </rPh>
    <rPh sb="2" eb="4">
      <t>タイリョク</t>
    </rPh>
    <phoneticPr fontId="1"/>
  </si>
  <si>
    <t>平屋建て</t>
    <rPh sb="0" eb="2">
      <t>ヒラヤ</t>
    </rPh>
    <rPh sb="2" eb="3">
      <t>ダ</t>
    </rPh>
    <phoneticPr fontId="1"/>
  </si>
  <si>
    <t>２Ｆ</t>
    <phoneticPr fontId="1"/>
  </si>
  <si>
    <t>１Ｆ</t>
    <phoneticPr fontId="1"/>
  </si>
  <si>
    <t>非常に重い</t>
    <rPh sb="0" eb="2">
      <t>ヒジョウ</t>
    </rPh>
    <rPh sb="3" eb="4">
      <t>オモ</t>
    </rPh>
    <phoneticPr fontId="1"/>
  </si>
  <si>
    <t>Ｚ　（ｋＮ／㎡）</t>
    <phoneticPr fontId="1"/>
  </si>
  <si>
    <t>Ａ</t>
    <phoneticPr fontId="1"/>
  </si>
  <si>
    <t>Ｂ</t>
    <phoneticPr fontId="1"/>
  </si>
  <si>
    <t>Ｃ</t>
    <phoneticPr fontId="1"/>
  </si>
  <si>
    <t>（Ｂ－Ａ）</t>
    <phoneticPr fontId="1"/>
  </si>
  <si>
    <t>（Ｃ－Ｂ）</t>
    <phoneticPr fontId="1"/>
  </si>
  <si>
    <t>差</t>
    <rPh sb="0" eb="1">
      <t>サ</t>
    </rPh>
    <phoneticPr fontId="1"/>
  </si>
  <si>
    <t>２階建て</t>
    <rPh sb="1" eb="2">
      <t>カイ</t>
    </rPh>
    <rPh sb="2" eb="3">
      <t>ダ</t>
    </rPh>
    <phoneticPr fontId="1"/>
  </si>
  <si>
    <t>積雪加算</t>
    <rPh sb="0" eb="2">
      <t>セキセツ</t>
    </rPh>
    <rPh sb="2" eb="4">
      <t>カサン</t>
    </rPh>
    <phoneticPr fontId="1"/>
  </si>
  <si>
    <t>１．２５ｍ</t>
    <phoneticPr fontId="1"/>
  </si>
  <si>
    <t>１．００ｍ</t>
    <phoneticPr fontId="1"/>
  </si>
  <si>
    <t>２．００ｍ</t>
    <phoneticPr fontId="1"/>
  </si>
  <si>
    <t>１．５０ｍ</t>
    <phoneticPr fontId="1"/>
  </si>
  <si>
    <t>１．７５ｍ</t>
    <phoneticPr fontId="1"/>
  </si>
  <si>
    <t>※太陽光の荷重を考えるに、０．３５S　　つまり　３５ｃｍ　時と考えると</t>
    <rPh sb="1" eb="3">
      <t>タイヨウ</t>
    </rPh>
    <rPh sb="3" eb="4">
      <t>ヒカリ</t>
    </rPh>
    <rPh sb="5" eb="7">
      <t>カジュウ</t>
    </rPh>
    <rPh sb="8" eb="9">
      <t>カンガ</t>
    </rPh>
    <rPh sb="29" eb="30">
      <t>ジ</t>
    </rPh>
    <rPh sb="31" eb="32">
      <t>カンガ</t>
    </rPh>
    <phoneticPr fontId="1"/>
  </si>
  <si>
    <t>0.35ｓ　cm</t>
    <phoneticPr fontId="1"/>
  </si>
  <si>
    <t>差Z</t>
    <rPh sb="0" eb="1">
      <t>サ</t>
    </rPh>
    <phoneticPr fontId="1"/>
  </si>
  <si>
    <t>　　　差ｃｍ</t>
    <rPh sb="3" eb="4">
      <t>サ</t>
    </rPh>
    <phoneticPr fontId="1"/>
  </si>
  <si>
    <t>太陽光のパネル　３０ｋｇ／㎡とすると</t>
    <rPh sb="0" eb="2">
      <t>タイヨウ</t>
    </rPh>
    <rPh sb="2" eb="3">
      <t>ヒカリ</t>
    </rPh>
    <phoneticPr fontId="1"/>
  </si>
  <si>
    <t>ｋｇ／㎡</t>
    <phoneticPr fontId="1"/>
  </si>
  <si>
    <t>積雪１０ｃｍ</t>
    <rPh sb="0" eb="2">
      <t>セキセツ</t>
    </rPh>
    <phoneticPr fontId="1"/>
  </si>
  <si>
    <t>積雪　１ｃｍ</t>
    <rPh sb="0" eb="2">
      <t>セキセツ</t>
    </rPh>
    <phoneticPr fontId="1"/>
  </si>
  <si>
    <t>積雪10ｃｍ相当</t>
    <rPh sb="0" eb="2">
      <t>セキセツ</t>
    </rPh>
    <rPh sb="6" eb="8">
      <t>ソウトウ</t>
    </rPh>
    <phoneticPr fontId="1"/>
  </si>
  <si>
    <t>太陽光は全面ではないので、</t>
    <rPh sb="0" eb="2">
      <t>タイヨウ</t>
    </rPh>
    <rPh sb="2" eb="3">
      <t>コウ</t>
    </rPh>
    <rPh sb="4" eb="6">
      <t>ゼンメン</t>
    </rPh>
    <phoneticPr fontId="1"/>
  </si>
  <si>
    <t>8.25ｃｍ同等とし、積雪１．２５ｍ時に相当すると考える。</t>
    <rPh sb="6" eb="8">
      <t>ドウトウ</t>
    </rPh>
    <phoneticPr fontId="1"/>
  </si>
  <si>
    <t>なので0.０６５→０．０７ｚ換算できると考える</t>
    <rPh sb="14" eb="16">
      <t>カンサン</t>
    </rPh>
    <rPh sb="20" eb="21">
      <t>カンガ</t>
    </rPh>
    <phoneticPr fontId="1"/>
  </si>
  <si>
    <t>必要耐力②</t>
    <rPh sb="0" eb="2">
      <t>ヒツヨウ</t>
    </rPh>
    <rPh sb="2" eb="4">
      <t>タイリョク</t>
    </rPh>
    <phoneticPr fontId="1"/>
  </si>
  <si>
    <t>積雪　１ｍ</t>
    <rPh sb="0" eb="2">
      <t>セキセツ</t>
    </rPh>
    <phoneticPr fontId="1"/>
  </si>
  <si>
    <t>案１　積雪を0.25ｍ加算し診断を行う</t>
    <rPh sb="0" eb="1">
      <t>アン</t>
    </rPh>
    <rPh sb="3" eb="5">
      <t>セキセツ</t>
    </rPh>
    <rPh sb="11" eb="13">
      <t>カサン</t>
    </rPh>
    <rPh sb="14" eb="16">
      <t>シンダン</t>
    </rPh>
    <rPh sb="17" eb="18">
      <t>オコナ</t>
    </rPh>
    <phoneticPr fontId="1"/>
  </si>
  <si>
    <t>案２　必要Ｉｗを加算する。</t>
    <rPh sb="0" eb="1">
      <t>アン</t>
    </rPh>
    <rPh sb="3" eb="5">
      <t>ヒツヨウ</t>
    </rPh>
    <rPh sb="8" eb="10">
      <t>カサン</t>
    </rPh>
    <phoneticPr fontId="1"/>
  </si>
  <si>
    <t>必要耐力③</t>
    <rPh sb="0" eb="2">
      <t>ヒツヨウ</t>
    </rPh>
    <rPh sb="2" eb="4">
      <t>タイリョク</t>
    </rPh>
    <phoneticPr fontId="1"/>
  </si>
  <si>
    <t>０．０７ｚ加算</t>
    <rPh sb="5" eb="7">
      <t>カサン</t>
    </rPh>
    <phoneticPr fontId="1"/>
  </si>
  <si>
    <t>（積雪）</t>
    <rPh sb="1" eb="3">
      <t>セキセツ</t>
    </rPh>
    <phoneticPr fontId="1"/>
  </si>
  <si>
    <t>（無積雪）</t>
    <rPh sb="1" eb="2">
      <t>ム</t>
    </rPh>
    <rPh sb="2" eb="4">
      <t>セキセツ</t>
    </rPh>
    <phoneticPr fontId="1"/>
  </si>
  <si>
    <t>比率</t>
    <rPh sb="0" eb="2">
      <t>ヒリツ</t>
    </rPh>
    <phoneticPr fontId="1"/>
  </si>
  <si>
    <t>③／①</t>
    <phoneticPr fontId="1"/>
  </si>
  <si>
    <t>②／①</t>
    <phoneticPr fontId="1"/>
  </si>
  <si>
    <t>積雪時で決まる場合が多いため必要耐力の③の比率を見るに、１割増す</t>
    <rPh sb="14" eb="16">
      <t>ヒツヨウ</t>
    </rPh>
    <rPh sb="16" eb="18">
      <t>タイリョク</t>
    </rPh>
    <rPh sb="21" eb="23">
      <t>ヒリツ</t>
    </rPh>
    <rPh sb="24" eb="25">
      <t>ミ</t>
    </rPh>
    <rPh sb="29" eb="30">
      <t>ワリ</t>
    </rPh>
    <rPh sb="30" eb="31">
      <t>マ</t>
    </rPh>
    <phoneticPr fontId="1"/>
  </si>
  <si>
    <t>　屋根に太陽光パネルが上がっていますので、荷重を割りした計算等の配慮が必要です。（例えば、必要な評点をIw＝１．１以上にするなど。）</t>
    <rPh sb="1" eb="3">
      <t>ヤネ</t>
    </rPh>
    <rPh sb="4" eb="6">
      <t>タイヨウ</t>
    </rPh>
    <rPh sb="6" eb="7">
      <t>コウ</t>
    </rPh>
    <rPh sb="11" eb="12">
      <t>ア</t>
    </rPh>
    <rPh sb="21" eb="23">
      <t>カジュウ</t>
    </rPh>
    <rPh sb="24" eb="25">
      <t>ワ</t>
    </rPh>
    <rPh sb="28" eb="30">
      <t>ケイサン</t>
    </rPh>
    <rPh sb="30" eb="31">
      <t>トウ</t>
    </rPh>
    <rPh sb="32" eb="34">
      <t>ハイリョ</t>
    </rPh>
    <rPh sb="35" eb="37">
      <t>ヒツヨウ</t>
    </rPh>
    <rPh sb="41" eb="42">
      <t>タト</t>
    </rPh>
    <rPh sb="45" eb="47">
      <t>ヒツヨウ</t>
    </rPh>
    <rPh sb="48" eb="50">
      <t>ヒョウテン</t>
    </rPh>
    <rPh sb="57" eb="59">
      <t>イジョウ</t>
    </rPh>
    <phoneticPr fontId="1"/>
  </si>
  <si>
    <t>補強工事を実施する補強計画者、施工者の方へ</t>
    <rPh sb="0" eb="2">
      <t>ホキョウ</t>
    </rPh>
    <rPh sb="2" eb="4">
      <t>コウジ</t>
    </rPh>
    <rPh sb="5" eb="7">
      <t>ジッシ</t>
    </rPh>
    <rPh sb="9" eb="11">
      <t>ホキョウ</t>
    </rPh>
    <rPh sb="11" eb="13">
      <t>ケイカク</t>
    </rPh>
    <rPh sb="13" eb="14">
      <t>シャ</t>
    </rPh>
    <rPh sb="15" eb="18">
      <t>セコウシャ</t>
    </rPh>
    <rPh sb="19" eb="20">
      <t>カタ</t>
    </rPh>
    <phoneticPr fontId="1"/>
  </si>
  <si>
    <t>下記を補強計画するときや施工中に実際の状況を確認する時に注意してください。</t>
    <rPh sb="0" eb="2">
      <t>カキ</t>
    </rPh>
    <rPh sb="3" eb="5">
      <t>ホキョウ</t>
    </rPh>
    <rPh sb="5" eb="7">
      <t>ケイカク</t>
    </rPh>
    <rPh sb="12" eb="15">
      <t>セコウチュウ</t>
    </rPh>
    <rPh sb="16" eb="18">
      <t>ジッサイ</t>
    </rPh>
    <rPh sb="19" eb="21">
      <t>ジョウキョウ</t>
    </rPh>
    <rPh sb="22" eb="24">
      <t>カクニン</t>
    </rPh>
    <rPh sb="26" eb="27">
      <t>ジ</t>
    </rPh>
    <rPh sb="28" eb="30">
      <t>チュウイ</t>
    </rPh>
    <phoneticPr fontId="1"/>
  </si>
  <si>
    <t>　施工写真において、筋交い金物の施工法（当時）が、不適切な可能性があり、補強工事時に実際の状況を確認し、不適切な場合は、その評価を下げて再度検討や補強が必要と思われます。</t>
    <rPh sb="1" eb="3">
      <t>セコウ</t>
    </rPh>
    <rPh sb="3" eb="5">
      <t>シャシン</t>
    </rPh>
    <rPh sb="10" eb="12">
      <t>スジカ</t>
    </rPh>
    <rPh sb="13" eb="15">
      <t>カナモノ</t>
    </rPh>
    <rPh sb="16" eb="19">
      <t>セコウホウ</t>
    </rPh>
    <rPh sb="20" eb="22">
      <t>トウジ</t>
    </rPh>
    <rPh sb="25" eb="28">
      <t>フテキセツ</t>
    </rPh>
    <rPh sb="29" eb="31">
      <t>カノウ</t>
    </rPh>
    <rPh sb="31" eb="32">
      <t>セイ</t>
    </rPh>
    <rPh sb="68" eb="70">
      <t>サイド</t>
    </rPh>
    <rPh sb="70" eb="72">
      <t>ケントウ</t>
    </rPh>
    <rPh sb="76" eb="78">
      <t>ヒツヨウ</t>
    </rPh>
    <rPh sb="79" eb="80">
      <t>オモ</t>
    </rPh>
    <phoneticPr fontId="1"/>
  </si>
  <si>
    <t>　今回の診断及び補強計画案は、見えない部分、施工状況の疑義、形状の特性などにより、診断結果に影響を及ぼす場合があり、実際の補強工事を行う時は、追加調査（施工途中を含む）や配慮すべき事項があります。
※このコメントは、実際に補強工事を検討する場合において補強計画者や施工者に、単純に基準数値を満たすだけでなく、構造設計専門の立場から注意して頂きたい事項が記載されています。</t>
    <rPh sb="6" eb="7">
      <t>オヨ</t>
    </rPh>
    <rPh sb="22" eb="24">
      <t>セコウ</t>
    </rPh>
    <rPh sb="24" eb="26">
      <t>ジョウキョウ</t>
    </rPh>
    <rPh sb="27" eb="29">
      <t>ギギ</t>
    </rPh>
    <rPh sb="33" eb="35">
      <t>トクセイ</t>
    </rPh>
    <rPh sb="41" eb="43">
      <t>シンダン</t>
    </rPh>
    <rPh sb="43" eb="45">
      <t>ケッカ</t>
    </rPh>
    <rPh sb="46" eb="48">
      <t>エイキョウ</t>
    </rPh>
    <rPh sb="49" eb="50">
      <t>オヨ</t>
    </rPh>
    <rPh sb="52" eb="54">
      <t>バアイ</t>
    </rPh>
    <rPh sb="68" eb="69">
      <t>トキ</t>
    </rPh>
    <rPh sb="71" eb="73">
      <t>ツイカ</t>
    </rPh>
    <rPh sb="73" eb="75">
      <t>チョウサ</t>
    </rPh>
    <rPh sb="76" eb="78">
      <t>セコウ</t>
    </rPh>
    <rPh sb="78" eb="80">
      <t>トチュウ</t>
    </rPh>
    <rPh sb="81" eb="82">
      <t>フク</t>
    </rPh>
    <rPh sb="110" eb="112">
      <t>ジッサイ</t>
    </rPh>
    <rPh sb="113" eb="115">
      <t>ホキョウ</t>
    </rPh>
    <rPh sb="115" eb="117">
      <t>コウジ</t>
    </rPh>
    <rPh sb="118" eb="120">
      <t>ケントウ</t>
    </rPh>
    <rPh sb="122" eb="124">
      <t>バアイ</t>
    </rPh>
    <rPh sb="128" eb="130">
      <t>ホキョウ</t>
    </rPh>
    <rPh sb="130" eb="132">
      <t>ケイカク</t>
    </rPh>
    <rPh sb="132" eb="133">
      <t>シャ</t>
    </rPh>
    <rPh sb="139" eb="141">
      <t>タンジュン</t>
    </rPh>
    <rPh sb="142" eb="144">
      <t>キジュン</t>
    </rPh>
    <rPh sb="144" eb="146">
      <t>スウチ</t>
    </rPh>
    <rPh sb="147" eb="148">
      <t>ミ</t>
    </rPh>
    <rPh sb="156" eb="158">
      <t>コウゾウ</t>
    </rPh>
    <rPh sb="158" eb="160">
      <t>セッケイ</t>
    </rPh>
    <rPh sb="160" eb="162">
      <t>センモン</t>
    </rPh>
    <rPh sb="163" eb="165">
      <t>タチバ</t>
    </rPh>
    <rPh sb="167" eb="169">
      <t>チュウイ</t>
    </rPh>
    <rPh sb="171" eb="172">
      <t>イタダ</t>
    </rPh>
    <rPh sb="175" eb="177">
      <t>ジコウ</t>
    </rPh>
    <rPh sb="178" eb="180">
      <t>キサイ</t>
    </rPh>
    <phoneticPr fontId="1"/>
  </si>
  <si>
    <t>　　　120mm未満　　　　　   120 mm以上</t>
    <phoneticPr fontId="1"/>
  </si>
  <si>
    <t>K1</t>
    <phoneticPr fontId="1"/>
  </si>
  <si>
    <t>②</t>
    <phoneticPr fontId="1"/>
  </si>
  <si>
    <t>ｚ</t>
    <phoneticPr fontId="1"/>
  </si>
  <si>
    <t>④</t>
    <phoneticPr fontId="1"/>
  </si>
  <si>
    <t>〔①</t>
    <phoneticPr fontId="1"/>
  </si>
  <si>
    <t>③〕</t>
    <phoneticPr fontId="1"/>
  </si>
  <si>
    <t>×</t>
    <phoneticPr fontId="1"/>
  </si>
  <si>
    <t>×</t>
    <phoneticPr fontId="1"/>
  </si>
  <si>
    <t>＋</t>
    <phoneticPr fontId="1"/>
  </si>
  <si>
    <t>軽屋根</t>
    <rPh sb="0" eb="1">
      <t>カル</t>
    </rPh>
    <rPh sb="1" eb="3">
      <t>ヤネ</t>
    </rPh>
    <phoneticPr fontId="1"/>
  </si>
  <si>
    <t>係数１</t>
    <rPh sb="0" eb="2">
      <t>ケイスウ</t>
    </rPh>
    <phoneticPr fontId="1"/>
  </si>
  <si>
    <t>１ｍ</t>
    <phoneticPr fontId="1"/>
  </si>
  <si>
    <t>耐震等級２</t>
    <rPh sb="0" eb="2">
      <t>タイシン</t>
    </rPh>
    <rPh sb="2" eb="4">
      <t>トウキュウ</t>
    </rPh>
    <phoneticPr fontId="1"/>
  </si>
  <si>
    <t>耐震等級３</t>
    <rPh sb="0" eb="2">
      <t>タイシン</t>
    </rPh>
    <rPh sb="2" eb="4">
      <t>トウキュウ</t>
    </rPh>
    <phoneticPr fontId="1"/>
  </si>
  <si>
    <t>〔⑤</t>
    <phoneticPr fontId="1"/>
  </si>
  <si>
    <t>⑧</t>
    <phoneticPr fontId="1"/>
  </si>
  <si>
    <t>⑥〕</t>
    <phoneticPr fontId="1"/>
  </si>
  <si>
    <t>K2</t>
    <phoneticPr fontId="1"/>
  </si>
  <si>
    <t>⑦</t>
    <phoneticPr fontId="1"/>
  </si>
  <si>
    <t>重屋根</t>
    <rPh sb="0" eb="1">
      <t>オモ</t>
    </rPh>
    <rPh sb="1" eb="3">
      <t>ヤネ</t>
    </rPh>
    <phoneticPr fontId="1"/>
  </si>
  <si>
    <t>１．５ｍ</t>
    <phoneticPr fontId="1"/>
  </si>
  <si>
    <t>屋根</t>
    <rPh sb="0" eb="2">
      <t>ヤネ</t>
    </rPh>
    <phoneticPr fontId="1"/>
  </si>
  <si>
    <t>２階（平屋）</t>
    <rPh sb="1" eb="2">
      <t>カイ</t>
    </rPh>
    <rPh sb="3" eb="5">
      <t>ヒラヤ</t>
    </rPh>
    <phoneticPr fontId="1"/>
  </si>
  <si>
    <t>平屋</t>
    <rPh sb="0" eb="2">
      <t>ヒラヤ</t>
    </rPh>
    <phoneticPr fontId="1"/>
  </si>
  <si>
    <t>２階の２階</t>
    <rPh sb="1" eb="2">
      <t>カイ</t>
    </rPh>
    <rPh sb="4" eb="5">
      <t>カイ</t>
    </rPh>
    <phoneticPr fontId="1"/>
  </si>
  <si>
    <t>２階の１階</t>
    <rPh sb="1" eb="2">
      <t>カイ</t>
    </rPh>
    <rPh sb="4" eb="5">
      <t>カイ</t>
    </rPh>
    <phoneticPr fontId="1"/>
  </si>
  <si>
    <t>積雪１．０ｍ</t>
    <rPh sb="0" eb="2">
      <t>セキセツ</t>
    </rPh>
    <phoneticPr fontId="1"/>
  </si>
  <si>
    <t>積雪１．5ｍ</t>
    <rPh sb="0" eb="2">
      <t>セキセツ</t>
    </rPh>
    <phoneticPr fontId="1"/>
  </si>
  <si>
    <t>建築基準法</t>
    <rPh sb="0" eb="2">
      <t>ケンチク</t>
    </rPh>
    <rPh sb="2" eb="4">
      <t>キジュン</t>
    </rPh>
    <rPh sb="4" eb="5">
      <t>ホウ</t>
    </rPh>
    <phoneticPr fontId="1"/>
  </si>
  <si>
    <t>Ｋ１</t>
    <phoneticPr fontId="1"/>
  </si>
  <si>
    <t>Ｋ２</t>
    <phoneticPr fontId="1"/>
  </si>
  <si>
    <t>”＝0.4＋0.6×Ｒｆ</t>
    <phoneticPr fontId="1"/>
  </si>
  <si>
    <t>Ｒｆ</t>
    <phoneticPr fontId="1"/>
  </si>
  <si>
    <t>”＝Ｓ２／Ｓ１</t>
    <phoneticPr fontId="1"/>
  </si>
  <si>
    <t>”＝1.3＋0.07÷Ｒｆ</t>
    <phoneticPr fontId="1"/>
  </si>
  <si>
    <t>地域係数</t>
    <rPh sb="0" eb="2">
      <t>チイキ</t>
    </rPh>
    <rPh sb="2" eb="4">
      <t>ケイスウ</t>
    </rPh>
    <phoneticPr fontId="1"/>
  </si>
  <si>
    <t>2階部分</t>
    <rPh sb="1" eb="2">
      <t>カイ</t>
    </rPh>
    <rPh sb="2" eb="4">
      <t>ブブン</t>
    </rPh>
    <phoneticPr fontId="1"/>
  </si>
  <si>
    <t>１階部分</t>
    <rPh sb="1" eb="2">
      <t>カイ</t>
    </rPh>
    <rPh sb="2" eb="4">
      <t>ブブン</t>
    </rPh>
    <phoneticPr fontId="1"/>
  </si>
  <si>
    <t>平屋・2階部分</t>
    <rPh sb="0" eb="2">
      <t>ヒラヤ</t>
    </rPh>
    <rPh sb="4" eb="5">
      <t>カイ</t>
    </rPh>
    <rPh sb="5" eb="7">
      <t>ブブン</t>
    </rPh>
    <phoneticPr fontId="1"/>
  </si>
  <si>
    <t>基準〔軽い〕</t>
    <rPh sb="0" eb="2">
      <t>キジュン</t>
    </rPh>
    <rPh sb="3" eb="4">
      <t>カル</t>
    </rPh>
    <phoneticPr fontId="1"/>
  </si>
  <si>
    <t>基準〔重い〕</t>
    <rPh sb="0" eb="2">
      <t>キジュン</t>
    </rPh>
    <rPh sb="3" eb="4">
      <t>オモ</t>
    </rPh>
    <phoneticPr fontId="1"/>
  </si>
  <si>
    <t>必要壁量</t>
    <rPh sb="0" eb="2">
      <t>ヒツヨウ</t>
    </rPh>
    <rPh sb="2" eb="3">
      <t>カベ</t>
    </rPh>
    <rPh sb="3" eb="4">
      <t>リョウ</t>
    </rPh>
    <phoneticPr fontId="1"/>
  </si>
  <si>
    <t>ｃｍ／㎡</t>
    <phoneticPr fontId="1"/>
  </si>
  <si>
    <t>軽い屋根：平屋・２の２</t>
    <rPh sb="0" eb="1">
      <t>カル</t>
    </rPh>
    <rPh sb="2" eb="4">
      <t>ヤネ</t>
    </rPh>
    <rPh sb="5" eb="7">
      <t>ヒラヤ</t>
    </rPh>
    <phoneticPr fontId="1"/>
  </si>
  <si>
    <t>軽い屋根：２の１　重い屋根</t>
    <rPh sb="0" eb="1">
      <t>カル</t>
    </rPh>
    <rPh sb="2" eb="4">
      <t>ヤネ</t>
    </rPh>
    <rPh sb="9" eb="10">
      <t>オモ</t>
    </rPh>
    <rPh sb="11" eb="13">
      <t>ヤネ</t>
    </rPh>
    <phoneticPr fontId="1"/>
  </si>
  <si>
    <t>積雪０ｍ</t>
    <rPh sb="0" eb="2">
      <t>セキセツ</t>
    </rPh>
    <phoneticPr fontId="1"/>
  </si>
  <si>
    <t>地域係数　Z=0.9</t>
    <rPh sb="0" eb="2">
      <t>チイキ</t>
    </rPh>
    <rPh sb="2" eb="4">
      <t>ケイスウ</t>
    </rPh>
    <phoneticPr fontId="1"/>
  </si>
  <si>
    <t>Vo</t>
    <phoneticPr fontId="1"/>
  </si>
  <si>
    <t>性能表示住宅の必要耐力</t>
    <rPh sb="0" eb="2">
      <t>セイノウ</t>
    </rPh>
    <rPh sb="2" eb="4">
      <t>ヒョウジ</t>
    </rPh>
    <rPh sb="4" eb="6">
      <t>ジュウタク</t>
    </rPh>
    <rPh sb="7" eb="9">
      <t>ヒツヨウ</t>
    </rPh>
    <rPh sb="9" eb="11">
      <t>タイリョク</t>
    </rPh>
    <phoneticPr fontId="1"/>
  </si>
  <si>
    <t>（見付け床面積）</t>
    <rPh sb="1" eb="3">
      <t>ミツ</t>
    </rPh>
    <rPh sb="4" eb="5">
      <t>ユカ</t>
    </rPh>
    <rPh sb="5" eb="7">
      <t>メンセキ</t>
    </rPh>
    <phoneticPr fontId="1"/>
  </si>
  <si>
    <t>Ｚ＝1.0</t>
    <phoneticPr fontId="1"/>
  </si>
  <si>
    <t>Ｚ＝0.9</t>
    <phoneticPr fontId="1"/>
  </si>
  <si>
    <r>
      <t>【耐震診断</t>
    </r>
    <r>
      <rPr>
        <sz val="11"/>
        <color rgb="FFFF0000"/>
        <rFont val="ＭＳ 明朝"/>
        <family val="1"/>
        <charset val="128"/>
      </rPr>
      <t>（一般診断法）</t>
    </r>
    <r>
      <rPr>
        <sz val="11"/>
        <color theme="1"/>
        <rFont val="ＭＳ 明朝"/>
        <family val="1"/>
        <charset val="128"/>
      </rPr>
      <t>】</t>
    </r>
    <rPh sb="1" eb="3">
      <t>タイシン</t>
    </rPh>
    <rPh sb="3" eb="5">
      <t>シンダン</t>
    </rPh>
    <rPh sb="6" eb="8">
      <t>イッパン</t>
    </rPh>
    <rPh sb="8" eb="11">
      <t>シンダンホウ</t>
    </rPh>
    <phoneticPr fontId="1"/>
  </si>
  <si>
    <t>‐</t>
    <phoneticPr fontId="1"/>
  </si>
  <si>
    <t>②</t>
    <phoneticPr fontId="1"/>
  </si>
  <si>
    <t>①</t>
    <phoneticPr fontId="1"/>
  </si>
  <si>
    <t>③</t>
    <phoneticPr fontId="1"/>
  </si>
  <si>
    <t>④</t>
    <phoneticPr fontId="1"/>
  </si>
  <si>
    <t>地域係数</t>
  </si>
  <si>
    <t>地域係数</t>
    <rPh sb="0" eb="2">
      <t>チイキ</t>
    </rPh>
    <rPh sb="2" eb="4">
      <t>ケイスウ</t>
    </rPh>
    <phoneticPr fontId="1"/>
  </si>
  <si>
    <t>４．総合判定が１．０以上の場合は、補強計画は不要です。</t>
    <rPh sb="2" eb="4">
      <t>ソウゴウ</t>
    </rPh>
    <rPh sb="4" eb="6">
      <t>ハンテイ</t>
    </rPh>
    <rPh sb="10" eb="12">
      <t>イジョウ</t>
    </rPh>
    <rPh sb="13" eb="15">
      <t>バアイ</t>
    </rPh>
    <rPh sb="17" eb="19">
      <t>ホキョウ</t>
    </rPh>
    <rPh sb="19" eb="21">
      <t>ケイカク</t>
    </rPh>
    <rPh sb="22" eb="24">
      <t>フヨウ</t>
    </rPh>
    <phoneticPr fontId="1"/>
  </si>
  <si>
    <t>【耐震診断（精算法）】</t>
    <rPh sb="1" eb="3">
      <t>タイシン</t>
    </rPh>
    <rPh sb="3" eb="5">
      <t>シンダン</t>
    </rPh>
    <rPh sb="6" eb="8">
      <t>セイサン</t>
    </rPh>
    <rPh sb="8" eb="9">
      <t>ホウ</t>
    </rPh>
    <phoneticPr fontId="1"/>
  </si>
  <si>
    <t>精算法の実施</t>
    <rPh sb="0" eb="2">
      <t>セイサン</t>
    </rPh>
    <rPh sb="2" eb="3">
      <t>ホウ</t>
    </rPh>
    <rPh sb="4" eb="6">
      <t>ジッシ</t>
    </rPh>
    <phoneticPr fontId="1"/>
  </si>
  <si>
    <t>３．総合判定は、地域係数Ｚ＝１．０の数値を入力し、Ｚ＝０．９（山形県）で換算した値で判断します。</t>
    <rPh sb="2" eb="4">
      <t>ソウゴウ</t>
    </rPh>
    <rPh sb="4" eb="6">
      <t>ハンテイ</t>
    </rPh>
    <rPh sb="8" eb="10">
      <t>チイキ</t>
    </rPh>
    <rPh sb="10" eb="12">
      <t>ケイスウ</t>
    </rPh>
    <rPh sb="18" eb="20">
      <t>スウチ</t>
    </rPh>
    <rPh sb="21" eb="23">
      <t>ニュウリョク</t>
    </rPh>
    <rPh sb="31" eb="34">
      <t>ヤマガタケン</t>
    </rPh>
    <rPh sb="36" eb="38">
      <t>カンザン</t>
    </rPh>
    <rPh sb="40" eb="41">
      <t>アタイ</t>
    </rPh>
    <rPh sb="42" eb="44">
      <t>ハンダン</t>
    </rPh>
    <phoneticPr fontId="1"/>
  </si>
  <si>
    <r>
      <t>　　その補強</t>
    </r>
    <r>
      <rPr>
        <sz val="11"/>
        <color rgb="FFFF0000"/>
        <rFont val="ＭＳ 明朝"/>
        <family val="1"/>
        <charset val="128"/>
      </rPr>
      <t>計画</t>
    </r>
    <r>
      <rPr>
        <sz val="11"/>
        <color theme="1"/>
        <rFont val="ＭＳ 明朝"/>
        <family val="1"/>
        <charset val="128"/>
      </rPr>
      <t>を元に、もう一つ側を</t>
    </r>
    <r>
      <rPr>
        <sz val="11"/>
        <color rgb="FFFF0000"/>
        <rFont val="ＭＳ 明朝"/>
        <family val="1"/>
        <charset val="128"/>
      </rPr>
      <t>再</t>
    </r>
    <r>
      <rPr>
        <sz val="11"/>
        <color theme="1"/>
        <rFont val="ＭＳ 明朝"/>
        <family val="1"/>
        <charset val="128"/>
      </rPr>
      <t>計算し確認してください。</t>
    </r>
    <rPh sb="6" eb="8">
      <t>ケイカク</t>
    </rPh>
    <rPh sb="18" eb="19">
      <t>サイ</t>
    </rPh>
    <phoneticPr fontId="1"/>
  </si>
  <si>
    <r>
      <rPr>
        <sz val="11"/>
        <color rgb="FFFF0000"/>
        <rFont val="ＭＳ 明朝"/>
        <family val="1"/>
        <charset val="128"/>
      </rPr>
      <t>３</t>
    </r>
    <r>
      <rPr>
        <sz val="11"/>
        <color theme="1"/>
        <rFont val="ＭＳ 明朝"/>
        <family val="1"/>
        <charset val="128"/>
      </rPr>
      <t>．補強計画は、</t>
    </r>
    <r>
      <rPr>
        <u/>
        <sz val="11"/>
        <color theme="1"/>
        <rFont val="ＭＳ 明朝"/>
        <family val="1"/>
        <charset val="128"/>
      </rPr>
      <t>診断時の悪い方</t>
    </r>
    <r>
      <rPr>
        <u/>
        <sz val="11"/>
        <color rgb="FFFF0000"/>
        <rFont val="ＭＳ 明朝"/>
        <family val="1"/>
        <charset val="128"/>
      </rPr>
      <t>（一般に積雪時）</t>
    </r>
    <r>
      <rPr>
        <u/>
        <sz val="11"/>
        <color theme="1"/>
        <rFont val="ＭＳ 明朝"/>
        <family val="1"/>
        <charset val="128"/>
      </rPr>
      <t>の結果</t>
    </r>
    <r>
      <rPr>
        <sz val="11"/>
        <color theme="1"/>
        <rFont val="ＭＳ 明朝"/>
        <family val="1"/>
        <charset val="128"/>
      </rPr>
      <t>を元に補強計画を実施していただき、</t>
    </r>
    <rPh sb="16" eb="18">
      <t>イッパン</t>
    </rPh>
    <rPh sb="19" eb="21">
      <t>セキセツ</t>
    </rPh>
    <rPh sb="21" eb="22">
      <t>ジ</t>
    </rPh>
    <phoneticPr fontId="1"/>
  </si>
  <si>
    <r>
      <t>　　</t>
    </r>
    <r>
      <rPr>
        <sz val="11"/>
        <color rgb="FFFF0000"/>
        <rFont val="ＭＳ 明朝"/>
        <family val="1"/>
        <charset val="128"/>
      </rPr>
      <t>※</t>
    </r>
    <r>
      <rPr>
        <sz val="11"/>
        <color theme="1"/>
        <rFont val="ＭＳ 明朝"/>
        <family val="1"/>
        <charset val="128"/>
      </rPr>
      <t>金物の補強</t>
    </r>
    <r>
      <rPr>
        <sz val="11"/>
        <color rgb="FFFF0000"/>
        <rFont val="ＭＳ 明朝"/>
        <family val="1"/>
        <charset val="128"/>
      </rPr>
      <t>を行う</t>
    </r>
    <r>
      <rPr>
        <sz val="11"/>
        <color theme="1"/>
        <rFont val="ＭＳ 明朝"/>
        <family val="1"/>
        <charset val="128"/>
      </rPr>
      <t>と、効果が高</t>
    </r>
    <r>
      <rPr>
        <sz val="11"/>
        <color rgb="FFFF0000"/>
        <rFont val="ＭＳ 明朝"/>
        <family val="1"/>
        <charset val="128"/>
      </rPr>
      <t>く</t>
    </r>
    <r>
      <rPr>
        <sz val="11"/>
        <color theme="1"/>
        <rFont val="ＭＳ 明朝"/>
        <family val="1"/>
        <charset val="128"/>
      </rPr>
      <t>積雪時で決まる</t>
    </r>
    <r>
      <rPr>
        <sz val="11"/>
        <color rgb="FFFF0000"/>
        <rFont val="ＭＳ 明朝"/>
        <family val="1"/>
        <charset val="128"/>
      </rPr>
      <t>場合が多い。</t>
    </r>
    <rPh sb="3" eb="4">
      <t>カナ</t>
    </rPh>
    <rPh sb="4" eb="5">
      <t>モノ</t>
    </rPh>
    <rPh sb="6" eb="8">
      <t>ホキョウ</t>
    </rPh>
    <rPh sb="9" eb="10">
      <t>オコナ</t>
    </rPh>
    <rPh sb="13" eb="15">
      <t>コウカ</t>
    </rPh>
    <rPh sb="16" eb="17">
      <t>タカ</t>
    </rPh>
    <rPh sb="18" eb="20">
      <t>セキセツ</t>
    </rPh>
    <rPh sb="20" eb="21">
      <t>ジ</t>
    </rPh>
    <rPh sb="22" eb="23">
      <t>キ</t>
    </rPh>
    <rPh sb="25" eb="27">
      <t>バアイ</t>
    </rPh>
    <rPh sb="28" eb="29">
      <t>オオ</t>
    </rPh>
    <phoneticPr fontId="1"/>
  </si>
  <si>
    <r>
      <rPr>
        <sz val="11"/>
        <rFont val="ＭＳ 明朝"/>
        <family val="1"/>
        <charset val="128"/>
      </rPr>
      <t>無</t>
    </r>
    <r>
      <rPr>
        <sz val="11"/>
        <color theme="1"/>
        <rFont val="ＭＳ 明朝"/>
        <family val="1"/>
        <charset val="128"/>
      </rPr>
      <t>積雪</t>
    </r>
    <rPh sb="0" eb="1">
      <t>ム</t>
    </rPh>
    <rPh sb="1" eb="3">
      <t>セキセツ</t>
    </rPh>
    <phoneticPr fontId="1"/>
  </si>
  <si>
    <t>　　（Ｚ＝１．０の場合、評点が０．９以上あれば良い。）</t>
    <phoneticPr fontId="1"/>
  </si>
  <si>
    <r>
      <t>３．</t>
    </r>
    <r>
      <rPr>
        <sz val="11"/>
        <color rgb="FFFF0000"/>
        <rFont val="ＭＳ 明朝"/>
        <family val="1"/>
        <charset val="128"/>
      </rPr>
      <t>①</t>
    </r>
    <r>
      <rPr>
        <sz val="11"/>
        <color theme="1"/>
        <rFont val="ＭＳ 明朝"/>
        <family val="1"/>
        <charset val="128"/>
      </rPr>
      <t>積雪　＜　</t>
    </r>
    <r>
      <rPr>
        <sz val="11"/>
        <color rgb="FFFF0000"/>
        <rFont val="ＭＳ 明朝"/>
        <family val="1"/>
        <charset val="128"/>
      </rPr>
      <t>②</t>
    </r>
    <r>
      <rPr>
        <sz val="11"/>
        <color theme="1"/>
        <rFont val="ＭＳ 明朝"/>
        <family val="1"/>
        <charset val="128"/>
      </rPr>
      <t>無積雪　</t>
    </r>
    <r>
      <rPr>
        <sz val="11"/>
        <color rgb="FFFF0000"/>
        <rFont val="ＭＳ 明朝"/>
        <family val="1"/>
        <charset val="128"/>
      </rPr>
      <t>（積雪で決まる）</t>
    </r>
    <r>
      <rPr>
        <sz val="11"/>
        <color theme="1"/>
        <rFont val="ＭＳ 明朝"/>
        <family val="1"/>
        <charset val="128"/>
      </rPr>
      <t>の場合は　</t>
    </r>
    <r>
      <rPr>
        <sz val="11"/>
        <color rgb="FFFF0000"/>
        <rFont val="ＭＳ 明朝"/>
        <family val="1"/>
        <charset val="128"/>
      </rPr>
      <t>④</t>
    </r>
    <r>
      <rPr>
        <sz val="11"/>
        <color theme="1"/>
        <rFont val="ＭＳ 明朝"/>
        <family val="1"/>
        <charset val="128"/>
      </rPr>
      <t>無積雪　Ｗｅｅの出力データ添付は不要です。</t>
    </r>
    <rPh sb="22" eb="24">
      <t>バアイ</t>
    </rPh>
    <rPh sb="35" eb="37">
      <t>シュツリョク</t>
    </rPh>
    <rPh sb="40" eb="42">
      <t>テンプ</t>
    </rPh>
    <rPh sb="43" eb="45">
      <t>フヨウ</t>
    </rPh>
    <phoneticPr fontId="1"/>
  </si>
  <si>
    <t>１．Ｗｅｅは、地域係数Ｚ＝１．０で計算し入力する。（一般診断法、精算法）</t>
    <rPh sb="7" eb="9">
      <t>チイキ</t>
    </rPh>
    <rPh sb="9" eb="11">
      <t>ケイスウ</t>
    </rPh>
    <rPh sb="17" eb="19">
      <t>ケイサン</t>
    </rPh>
    <rPh sb="20" eb="22">
      <t>ニュウリョク</t>
    </rPh>
    <rPh sb="26" eb="28">
      <t>イッパン</t>
    </rPh>
    <rPh sb="28" eb="31">
      <t>シンダンホウ</t>
    </rPh>
    <rPh sb="32" eb="34">
      <t>セイサン</t>
    </rPh>
    <rPh sb="34" eb="35">
      <t>ホウ</t>
    </rPh>
    <phoneticPr fontId="1"/>
  </si>
  <si>
    <t>１．Ｗｅｅの入力は、地域係数Ｚ＝１．０で計算し入力します。</t>
    <rPh sb="6" eb="8">
      <t>ニュウリョク</t>
    </rPh>
    <rPh sb="10" eb="12">
      <t>チイキ</t>
    </rPh>
    <rPh sb="12" eb="14">
      <t>ケイスウ</t>
    </rPh>
    <rPh sb="20" eb="22">
      <t>ケイサン</t>
    </rPh>
    <rPh sb="23" eb="25">
      <t>ニュウリョク</t>
    </rPh>
    <phoneticPr fontId="1"/>
  </si>
  <si>
    <r>
      <t>１．</t>
    </r>
    <r>
      <rPr>
        <sz val="11"/>
        <color rgb="FFFF0000"/>
        <rFont val="ＭＳ 明朝"/>
        <family val="1"/>
        <charset val="128"/>
      </rPr>
      <t>Ｗｅｅで出力する</t>
    </r>
    <r>
      <rPr>
        <sz val="11"/>
        <color theme="1"/>
        <rFont val="ＭＳ 明朝"/>
        <family val="1"/>
        <charset val="128"/>
      </rPr>
      <t>診断書は、積雪時のみで添付（ただし、無積雪の方が低い場合は両方添付）</t>
    </r>
    <rPh sb="6" eb="8">
      <t>シュツリョク</t>
    </rPh>
    <rPh sb="10" eb="12">
      <t>シンダン</t>
    </rPh>
    <rPh sb="12" eb="13">
      <t>ショ</t>
    </rPh>
    <rPh sb="15" eb="17">
      <t>セキセツ</t>
    </rPh>
    <rPh sb="17" eb="18">
      <t>ジ</t>
    </rPh>
    <rPh sb="21" eb="23">
      <t>テンプ</t>
    </rPh>
    <rPh sb="28" eb="29">
      <t>ム</t>
    </rPh>
    <rPh sb="29" eb="31">
      <t>セキセツ</t>
    </rPh>
    <rPh sb="32" eb="33">
      <t>ホウ</t>
    </rPh>
    <rPh sb="34" eb="35">
      <t>ヒク</t>
    </rPh>
    <rPh sb="36" eb="38">
      <t>バアイ</t>
    </rPh>
    <rPh sb="39" eb="41">
      <t>リョウホウ</t>
    </rPh>
    <rPh sb="41" eb="43">
      <t>テンプ</t>
    </rPh>
    <phoneticPr fontId="1"/>
  </si>
  <si>
    <t>３．平屋だが２階の数値・未計算部分の数値など、入力不要の数字は削除する。</t>
    <phoneticPr fontId="1"/>
  </si>
  <si>
    <r>
      <t>２．</t>
    </r>
    <r>
      <rPr>
        <sz val="11"/>
        <color rgb="FFFF0000"/>
        <rFont val="ＭＳ 明朝"/>
        <family val="1"/>
        <charset val="128"/>
      </rPr>
      <t>左</t>
    </r>
    <r>
      <rPr>
        <sz val="11"/>
        <color theme="1"/>
        <rFont val="ＭＳ 明朝"/>
        <family val="1"/>
        <charset val="128"/>
      </rPr>
      <t>表には</t>
    </r>
    <r>
      <rPr>
        <sz val="11"/>
        <color rgb="FFFF0000"/>
        <rFont val="ＭＳ 明朝"/>
        <family val="1"/>
        <charset val="128"/>
      </rPr>
      <t>①</t>
    </r>
    <r>
      <rPr>
        <sz val="11"/>
        <color theme="1"/>
        <rFont val="ＭＳ 明朝"/>
        <family val="1"/>
        <charset val="128"/>
      </rPr>
      <t>積雪・</t>
    </r>
    <r>
      <rPr>
        <sz val="11"/>
        <color rgb="FFFF0000"/>
        <rFont val="ＭＳ 明朝"/>
        <family val="1"/>
        <charset val="128"/>
      </rPr>
      <t>②</t>
    </r>
    <r>
      <rPr>
        <sz val="11"/>
        <color theme="1"/>
        <rFont val="ＭＳ 明朝"/>
        <family val="1"/>
        <charset val="128"/>
      </rPr>
      <t>無積雪両方</t>
    </r>
    <r>
      <rPr>
        <sz val="11"/>
        <color rgb="FFFF0000"/>
        <rFont val="ＭＳ 明朝"/>
        <family val="1"/>
        <charset val="128"/>
      </rPr>
      <t>とも結果</t>
    </r>
    <r>
      <rPr>
        <sz val="11"/>
        <color theme="1"/>
        <rFont val="ＭＳ 明朝"/>
        <family val="1"/>
        <charset val="128"/>
      </rPr>
      <t>数値を記載。</t>
    </r>
    <rPh sb="2" eb="3">
      <t>サ</t>
    </rPh>
    <rPh sb="3" eb="4">
      <t>オモテ</t>
    </rPh>
    <rPh sb="7" eb="9">
      <t>セキセツ</t>
    </rPh>
    <rPh sb="11" eb="12">
      <t>ム</t>
    </rPh>
    <rPh sb="12" eb="14">
      <t>セキセツ</t>
    </rPh>
    <rPh sb="14" eb="16">
      <t>リョウホウ</t>
    </rPh>
    <rPh sb="18" eb="20">
      <t>ケッカ</t>
    </rPh>
    <rPh sb="20" eb="22">
      <t>スウチ</t>
    </rPh>
    <rPh sb="23" eb="25">
      <t>キサイ</t>
    </rPh>
    <phoneticPr fontId="1"/>
  </si>
  <si>
    <r>
      <rPr>
        <sz val="11"/>
        <color rgb="FFFF0000"/>
        <rFont val="ＭＳ 明朝"/>
        <family val="1"/>
        <charset val="128"/>
      </rPr>
      <t>２</t>
    </r>
    <r>
      <rPr>
        <sz val="11"/>
        <color theme="1"/>
        <rFont val="ＭＳ 明朝"/>
        <family val="1"/>
        <charset val="128"/>
      </rPr>
      <t>．総合判定の目標値は、精算法実施の場合、精算法で１．０以上とする。</t>
    </r>
    <rPh sb="2" eb="4">
      <t>ソウゴウ</t>
    </rPh>
    <rPh sb="4" eb="6">
      <t>ハンテイ</t>
    </rPh>
    <rPh sb="7" eb="9">
      <t>モクヒョウ</t>
    </rPh>
    <rPh sb="9" eb="10">
      <t>チ</t>
    </rPh>
    <rPh sb="12" eb="14">
      <t>セイサン</t>
    </rPh>
    <rPh sb="14" eb="15">
      <t>ホウ</t>
    </rPh>
    <rPh sb="15" eb="17">
      <t>ジッシ</t>
    </rPh>
    <rPh sb="18" eb="20">
      <t>バアイ</t>
    </rPh>
    <rPh sb="21" eb="23">
      <t>セイサン</t>
    </rPh>
    <rPh sb="23" eb="24">
      <t>ホウ</t>
    </rPh>
    <rPh sb="28" eb="30">
      <t>イジョウ</t>
    </rPh>
    <phoneticPr fontId="1"/>
  </si>
  <si>
    <t>例</t>
    <phoneticPr fontId="1"/>
  </si>
  <si>
    <t>　　　①この場合の補強設計は、積雪時で１．０以上になることをめざし、補強計画します。</t>
    <phoneticPr fontId="1"/>
  </si>
  <si>
    <t>　　　②その補強計画で、無積雪の場合も確認します。（補強計画図は１枚の作成となります。）</t>
    <phoneticPr fontId="1"/>
  </si>
  <si>
    <r>
      <t>　　　　　※逆転しないことを確認ください。</t>
    </r>
    <r>
      <rPr>
        <sz val="11"/>
        <color rgb="FFFF0000"/>
        <rFont val="ＭＳ 明朝"/>
        <family val="1"/>
        <charset val="128"/>
      </rPr>
      <t>逆転</t>
    </r>
    <r>
      <rPr>
        <sz val="11"/>
        <color rgb="FF0D0D0D"/>
        <rFont val="ＭＳ 明朝"/>
        <family val="1"/>
        <charset val="128"/>
      </rPr>
      <t>する場合は補強箇所を両方増やす。</t>
    </r>
    <rPh sb="21" eb="23">
      <t>ギャクテン</t>
    </rPh>
    <phoneticPr fontId="1"/>
  </si>
  <si>
    <t>　　ただし、無積雪で０．９５以上となる場合は再計算不要です。</t>
    <rPh sb="19" eb="21">
      <t>バアイ</t>
    </rPh>
    <rPh sb="22" eb="25">
      <t>サイケイサン</t>
    </rPh>
    <rPh sb="25" eb="27">
      <t>フヨウ</t>
    </rPh>
    <phoneticPr fontId="1"/>
  </si>
  <si>
    <t>　　　【無積雪時の方が結果が悪い場合とは？】</t>
    <rPh sb="4" eb="5">
      <t>ム</t>
    </rPh>
    <rPh sb="5" eb="8">
      <t>セキセツジ</t>
    </rPh>
    <rPh sb="9" eb="10">
      <t>ホウ</t>
    </rPh>
    <rPh sb="11" eb="13">
      <t>ケッカ</t>
    </rPh>
    <rPh sb="14" eb="15">
      <t>ワル</t>
    </rPh>
    <rPh sb="16" eb="18">
      <t>バアイ</t>
    </rPh>
    <phoneticPr fontId="1"/>
  </si>
  <si>
    <t>　　　　これらの場合は、金物の低減係数が大きく、筋交いの耐力が半減以下されるため</t>
    <rPh sb="8" eb="10">
      <t>バアイ</t>
    </rPh>
    <rPh sb="12" eb="14">
      <t>カナモノ</t>
    </rPh>
    <rPh sb="15" eb="17">
      <t>テイゲン</t>
    </rPh>
    <rPh sb="17" eb="19">
      <t>ケイスウ</t>
    </rPh>
    <rPh sb="20" eb="21">
      <t>オオ</t>
    </rPh>
    <rPh sb="24" eb="26">
      <t>スジカ</t>
    </rPh>
    <rPh sb="28" eb="30">
      <t>タイリョク</t>
    </rPh>
    <rPh sb="31" eb="33">
      <t>ハンゲン</t>
    </rPh>
    <rPh sb="33" eb="35">
      <t>イカ</t>
    </rPh>
    <phoneticPr fontId="1"/>
  </si>
  <si>
    <t>　　　　積雪による必要耐力の増加より、積雪の押さえ込み効果が高くなる。</t>
    <rPh sb="4" eb="6">
      <t>セキセツ</t>
    </rPh>
    <rPh sb="9" eb="11">
      <t>ヒツヨウ</t>
    </rPh>
    <rPh sb="11" eb="13">
      <t>タイリョク</t>
    </rPh>
    <rPh sb="14" eb="16">
      <t>ゾウカ</t>
    </rPh>
    <rPh sb="19" eb="21">
      <t>セキセツ</t>
    </rPh>
    <rPh sb="22" eb="23">
      <t>オ</t>
    </rPh>
    <rPh sb="25" eb="26">
      <t>コ</t>
    </rPh>
    <rPh sb="27" eb="29">
      <t>コウカ</t>
    </rPh>
    <rPh sb="30" eb="31">
      <t>タカ</t>
    </rPh>
    <phoneticPr fontId="1"/>
  </si>
  <si>
    <t>　　　　①金物が低い場合　　接合部（Ⅳ）～（Ⅲ）の場合</t>
    <rPh sb="5" eb="7">
      <t>カナモノ</t>
    </rPh>
    <rPh sb="8" eb="9">
      <t>ヒク</t>
    </rPh>
    <rPh sb="10" eb="12">
      <t>バアイ</t>
    </rPh>
    <rPh sb="14" eb="16">
      <t>セツゴウ</t>
    </rPh>
    <rPh sb="16" eb="17">
      <t>ブ</t>
    </rPh>
    <rPh sb="25" eb="27">
      <t>バアイ</t>
    </rPh>
    <phoneticPr fontId="1"/>
  </si>
  <si>
    <t>　　　　②平屋の場合　　　　</t>
    <rPh sb="5" eb="7">
      <t>ヒラヤ</t>
    </rPh>
    <rPh sb="8" eb="10">
      <t>バアイ</t>
    </rPh>
    <phoneticPr fontId="1"/>
  </si>
  <si>
    <t>６ｍ以上</t>
    <rPh sb="2" eb="4">
      <t>イジョウ</t>
    </rPh>
    <phoneticPr fontId="1"/>
  </si>
  <si>
    <t>4.0m～
6.0m</t>
  </si>
  <si>
    <t>4.0m～
6.0m</t>
    <phoneticPr fontId="1"/>
  </si>
  <si>
    <t>4ｍ未満</t>
    <rPh sb="2" eb="4">
      <t>ミマン</t>
    </rPh>
    <phoneticPr fontId="1"/>
  </si>
  <si>
    <t>２階短辺の長さ</t>
    <rPh sb="1" eb="2">
      <t>カイ</t>
    </rPh>
    <rPh sb="2" eb="3">
      <t>ミジカ</t>
    </rPh>
    <rPh sb="3" eb="4">
      <t>ヘン</t>
    </rPh>
    <rPh sb="5" eb="6">
      <t>ナガ</t>
    </rPh>
    <phoneticPr fontId="1"/>
  </si>
  <si>
    <t>必要耐力割増</t>
    <rPh sb="0" eb="2">
      <t>ヒツヨウ</t>
    </rPh>
    <rPh sb="2" eb="4">
      <t>タイリョク</t>
    </rPh>
    <rPh sb="4" eb="6">
      <t>ワリマシ</t>
    </rPh>
    <phoneticPr fontId="1"/>
  </si>
  <si>
    <t>地域係数0.9の結果を1.0として補正する場合</t>
  </si>
  <si>
    <t>地域係数0.9の結果を1.0として補正する場合</t>
    <phoneticPr fontId="1"/>
  </si>
  <si>
    <t>Z</t>
    <phoneticPr fontId="1"/>
  </si>
  <si>
    <t>Rf1値　（２階床面積の比率）　：　２階床面積／１階床面積</t>
    <phoneticPr fontId="1"/>
  </si>
  <si>
    <t>Z</t>
  </si>
  <si>
    <t>雪</t>
    <rPh sb="0" eb="1">
      <t>ユキ</t>
    </rPh>
    <phoneticPr fontId="1"/>
  </si>
  <si>
    <t>軽</t>
    <rPh sb="0" eb="1">
      <t>カル</t>
    </rPh>
    <phoneticPr fontId="1"/>
  </si>
  <si>
    <t>重</t>
    <rPh sb="0" eb="1">
      <t>ジュウ</t>
    </rPh>
    <phoneticPr fontId="1"/>
  </si>
  <si>
    <t>超重</t>
    <rPh sb="0" eb="1">
      <t>チョウ</t>
    </rPh>
    <rPh sb="1" eb="2">
      <t>ジュウ</t>
    </rPh>
    <phoneticPr fontId="1"/>
  </si>
  <si>
    <t>4ｍ未（1.3）</t>
    <rPh sb="2" eb="3">
      <t>ミ</t>
    </rPh>
    <phoneticPr fontId="1"/>
  </si>
  <si>
    <t>6ｍ超（１．０）</t>
    <rPh sb="2" eb="3">
      <t>チョウ</t>
    </rPh>
    <phoneticPr fontId="1"/>
  </si>
  <si>
    <t>2階の短辺</t>
    <rPh sb="1" eb="2">
      <t>カイ</t>
    </rPh>
    <rPh sb="3" eb="5">
      <t>タンペン</t>
    </rPh>
    <phoneticPr fontId="1"/>
  </si>
  <si>
    <t>地域係数Z</t>
    <rPh sb="0" eb="2">
      <t>チイキ</t>
    </rPh>
    <rPh sb="2" eb="4">
      <t>ケイスウ</t>
    </rPh>
    <phoneticPr fontId="1"/>
  </si>
  <si>
    <t>１ｍ</t>
    <phoneticPr fontId="1"/>
  </si>
  <si>
    <t>１階面積</t>
    <rPh sb="1" eb="2">
      <t>カイ</t>
    </rPh>
    <rPh sb="2" eb="4">
      <t>メンセキ</t>
    </rPh>
    <phoneticPr fontId="1"/>
  </si>
  <si>
    <t>２階面積</t>
    <rPh sb="1" eb="2">
      <t>カイ</t>
    </rPh>
    <rPh sb="2" eb="4">
      <t>メンセキ</t>
    </rPh>
    <phoneticPr fontId="1"/>
  </si>
  <si>
    <t>1.5ｍ</t>
    <phoneticPr fontId="1"/>
  </si>
  <si>
    <t>０ｍ</t>
    <phoneticPr fontId="1"/>
  </si>
  <si>
    <t>Qy1（Z=0.9）+Qs</t>
    <phoneticPr fontId="1"/>
  </si>
  <si>
    <t>Qy1（Z=1.0.)+Qs</t>
    <phoneticPr fontId="1"/>
  </si>
  <si>
    <t>4-6ｍ（1.15）</t>
  </si>
  <si>
    <t>4-6ｍ（1.15）</t>
    <phoneticPr fontId="1"/>
  </si>
  <si>
    <t>1㎡当たりの必要耐力（精算法）</t>
    <rPh sb="2" eb="3">
      <t>ア</t>
    </rPh>
    <rPh sb="6" eb="8">
      <t>ヒツヨウ</t>
    </rPh>
    <rPh sb="8" eb="10">
      <t>タイリョク</t>
    </rPh>
    <rPh sb="11" eb="13">
      <t>セイサン</t>
    </rPh>
    <rPh sb="13" eb="14">
      <t>ホウ</t>
    </rPh>
    <phoneticPr fontId="1"/>
  </si>
  <si>
    <t>1㎡当たりの必要耐力</t>
    <phoneticPr fontId="1"/>
  </si>
  <si>
    <t>（一般診断法）</t>
  </si>
  <si>
    <t>2階の短辺　（比率0.9比）</t>
    <rPh sb="1" eb="2">
      <t>カイ</t>
    </rPh>
    <rPh sb="3" eb="5">
      <t>タンペン</t>
    </rPh>
    <rPh sb="7" eb="9">
      <t>ヒリツ</t>
    </rPh>
    <rPh sb="12" eb="13">
      <t>ヒ</t>
    </rPh>
    <phoneticPr fontId="1"/>
  </si>
  <si>
    <t>2階の短辺（比率0.9比）</t>
    <rPh sb="1" eb="2">
      <t>カイ</t>
    </rPh>
    <rPh sb="3" eb="5">
      <t>タンペン</t>
    </rPh>
    <rPh sb="6" eb="8">
      <t>ヒリツ</t>
    </rPh>
    <rPh sb="11" eb="12">
      <t>ヒ</t>
    </rPh>
    <phoneticPr fontId="1"/>
  </si>
  <si>
    <t>精算法　補正値　Is　1㎡当たりの必要耐力比（一般診断法/精算法）</t>
    <rPh sb="0" eb="2">
      <t>セイサン</t>
    </rPh>
    <rPh sb="2" eb="3">
      <t>ホウ</t>
    </rPh>
    <rPh sb="4" eb="6">
      <t>ホセイ</t>
    </rPh>
    <rPh sb="6" eb="7">
      <t>チ</t>
    </rPh>
    <rPh sb="13" eb="14">
      <t>ア</t>
    </rPh>
    <rPh sb="17" eb="19">
      <t>ヒツヨウ</t>
    </rPh>
    <rPh sb="19" eb="21">
      <t>タイリョク</t>
    </rPh>
    <rPh sb="21" eb="22">
      <t>ヒ</t>
    </rPh>
    <rPh sb="23" eb="25">
      <t>イッパン</t>
    </rPh>
    <rPh sb="25" eb="27">
      <t>シンダン</t>
    </rPh>
    <rPh sb="27" eb="28">
      <t>ホウ</t>
    </rPh>
    <rPh sb="29" eb="31">
      <t>セイサン</t>
    </rPh>
    <rPh sb="31" eb="32">
      <t>ホウ</t>
    </rPh>
    <phoneticPr fontId="1"/>
  </si>
  <si>
    <t>0.1を超え0.2以下</t>
  </si>
  <si>
    <t>適用範囲</t>
  </si>
  <si>
    <t>（A）</t>
  </si>
  <si>
    <t>（B)</t>
  </si>
  <si>
    <t>（C)</t>
  </si>
  <si>
    <t>Rf1値　（２階床面積の比率）　：　２階床面積／１階床面積</t>
  </si>
  <si>
    <t>軽い建物</t>
  </si>
  <si>
    <t>重い建物</t>
  </si>
  <si>
    <t>非常に重い建物</t>
  </si>
  <si>
    <t>２階短辺の長さ</t>
  </si>
  <si>
    <t>６ｍ以上</t>
  </si>
  <si>
    <t>4ｍ未満</t>
  </si>
  <si>
    <t>必要耐力割増</t>
  </si>
  <si>
    <t>0.1以下</t>
  </si>
  <si>
    <t>0.2を超え0.3以下</t>
  </si>
  <si>
    <t>0.3を超え0.4以下</t>
  </si>
  <si>
    <t>0.4を超え0.5以下</t>
  </si>
  <si>
    <t>0.5を超え0.6以下</t>
  </si>
  <si>
    <t>0.6を超え0.7以下</t>
  </si>
  <si>
    <t>0.7を超え0.8以下</t>
  </si>
  <si>
    <t>0.8を超え0.9以下</t>
  </si>
  <si>
    <t>0.9を超え1.0以下</t>
  </si>
  <si>
    <t>一般診断法（Z＝0.9）と精算法（Z＝1.0）による補正比率　（積雪１ｍ）</t>
    <rPh sb="0" eb="2">
      <t>イッパン</t>
    </rPh>
    <rPh sb="2" eb="4">
      <t>シンダン</t>
    </rPh>
    <rPh sb="4" eb="5">
      <t>ホウ</t>
    </rPh>
    <rPh sb="13" eb="15">
      <t>セイサン</t>
    </rPh>
    <rPh sb="15" eb="16">
      <t>ホウ</t>
    </rPh>
    <rPh sb="29" eb="30">
      <t>リツ</t>
    </rPh>
    <rPh sb="32" eb="34">
      <t>セキセツ</t>
    </rPh>
    <phoneticPr fontId="1"/>
  </si>
  <si>
    <t>・バランスは検討しない。</t>
    <rPh sb="6" eb="8">
      <t>ケントウ</t>
    </rPh>
    <phoneticPr fontId="1"/>
  </si>
  <si>
    <t>2×４（建基）</t>
    <rPh sb="4" eb="6">
      <t>ケンモト</t>
    </rPh>
    <phoneticPr fontId="1"/>
  </si>
  <si>
    <t>最近は【15ｋ/㎡】</t>
    <rPh sb="0" eb="2">
      <t>サイキン</t>
    </rPh>
    <phoneticPr fontId="1"/>
  </si>
  <si>
    <t>一般診断法（Z＝0.9）と精算法（Z＝1.0）による補正比率　（積雪１.5ｍ）</t>
    <rPh sb="0" eb="2">
      <t>イッパン</t>
    </rPh>
    <rPh sb="2" eb="4">
      <t>シンダン</t>
    </rPh>
    <rPh sb="4" eb="5">
      <t>ホウ</t>
    </rPh>
    <rPh sb="13" eb="15">
      <t>セイサン</t>
    </rPh>
    <rPh sb="15" eb="16">
      <t>ホウ</t>
    </rPh>
    <rPh sb="29" eb="30">
      <t>リツ</t>
    </rPh>
    <rPh sb="32" eb="34">
      <t>セキセツ</t>
    </rPh>
    <phoneticPr fontId="1"/>
  </si>
  <si>
    <t>Ｚ＝0.9</t>
  </si>
  <si>
    <t>Z=0.9の場合Iw1.0超</t>
    <rPh sb="6" eb="8">
      <t>バアイ</t>
    </rPh>
    <rPh sb="13" eb="14">
      <t>チョウ</t>
    </rPh>
    <phoneticPr fontId="1"/>
  </si>
  <si>
    <t>Z=1.0の場合Iw0.9超</t>
    <phoneticPr fontId="1"/>
  </si>
  <si>
    <t>(Z=1.0の場合Iw0.9超)</t>
    <phoneticPr fontId="1"/>
  </si>
  <si>
    <t>総合判定Iw</t>
    <rPh sb="0" eb="2">
      <t>ソウゴウ</t>
    </rPh>
    <rPh sb="2" eb="4">
      <t>ハンテイ</t>
    </rPh>
    <phoneticPr fontId="1"/>
  </si>
  <si>
    <t>Z=地域係数</t>
    <rPh sb="2" eb="4">
      <t>チイキ</t>
    </rPh>
    <rPh sb="4" eb="6">
      <t>ケイスウ</t>
    </rPh>
    <phoneticPr fontId="1"/>
  </si>
  <si>
    <r>
      <t>　　</t>
    </r>
    <r>
      <rPr>
        <sz val="11"/>
        <color rgb="FFFF0000"/>
        <rFont val="ＭＳ 明朝"/>
        <family val="1"/>
        <charset val="128"/>
      </rPr>
      <t>（精算法不要の場合は、一般診断法でIｗ０．９以上　※Z＝0.9換算Iw1.0）</t>
    </r>
    <rPh sb="33" eb="35">
      <t>カンサン</t>
    </rPh>
    <phoneticPr fontId="1"/>
  </si>
  <si>
    <t>結論　</t>
    <rPh sb="0" eb="2">
      <t>ケツロン</t>
    </rPh>
    <phoneticPr fontId="1"/>
  </si>
  <si>
    <t>太陽光発電は、軽い屋根に全面でない限り割増不要</t>
    <rPh sb="0" eb="2">
      <t>タイヨウ</t>
    </rPh>
    <rPh sb="2" eb="3">
      <t>コウ</t>
    </rPh>
    <rPh sb="3" eb="5">
      <t>ハツデン</t>
    </rPh>
    <rPh sb="7" eb="8">
      <t>カル</t>
    </rPh>
    <rPh sb="9" eb="11">
      <t>ヤネ</t>
    </rPh>
    <rPh sb="12" eb="14">
      <t>ゼンメン</t>
    </rPh>
    <rPh sb="17" eb="18">
      <t>カギ</t>
    </rPh>
    <rPh sb="19" eb="21">
      <t>ワリマシ</t>
    </rPh>
    <rPh sb="21" eb="23">
      <t>フヨウ</t>
    </rPh>
    <phoneticPr fontId="1"/>
  </si>
  <si>
    <t>【精算の適用について】</t>
    <rPh sb="1" eb="3">
      <t>セイサン</t>
    </rPh>
    <rPh sb="4" eb="6">
      <t>テキヨウ</t>
    </rPh>
    <phoneticPr fontId="1"/>
  </si>
  <si>
    <t>Rf1</t>
    <phoneticPr fontId="1"/>
  </si>
  <si>
    <t>の場合</t>
    <rPh sb="1" eb="3">
      <t>バアイ</t>
    </rPh>
    <phoneticPr fontId="1"/>
  </si>
  <si>
    <t>～0.3</t>
    <phoneticPr fontId="1"/>
  </si>
  <si>
    <t>0.3超～0.5</t>
    <rPh sb="3" eb="4">
      <t>チョウ</t>
    </rPh>
    <phoneticPr fontId="1"/>
  </si>
  <si>
    <t>0.5超～0.7</t>
    <rPh sb="3" eb="4">
      <t>チョウ</t>
    </rPh>
    <phoneticPr fontId="1"/>
  </si>
  <si>
    <t>0.7超～0.8</t>
    <rPh sb="3" eb="4">
      <t>チョウ</t>
    </rPh>
    <phoneticPr fontId="1"/>
  </si>
  <si>
    <t>0.8超～1.0</t>
    <rPh sb="3" eb="4">
      <t>チョウ</t>
    </rPh>
    <phoneticPr fontId="1"/>
  </si>
  <si>
    <t>△</t>
    <phoneticPr fontId="1"/>
  </si>
  <si>
    <t>○</t>
    <phoneticPr fontId="1"/>
  </si>
  <si>
    <t>×</t>
  </si>
  <si>
    <t>×</t>
    <phoneticPr fontId="1"/>
  </si>
  <si>
    <t>Rf1　2階/1階</t>
    <phoneticPr fontId="1"/>
  </si>
  <si>
    <r>
      <t>１．２階</t>
    </r>
    <r>
      <rPr>
        <sz val="11"/>
        <color rgb="FFFF0000"/>
        <rFont val="ＭＳ 明朝"/>
        <family val="1"/>
        <charset val="128"/>
      </rPr>
      <t>面積</t>
    </r>
    <r>
      <rPr>
        <sz val="11"/>
        <color theme="1"/>
        <rFont val="ＭＳ 明朝"/>
        <family val="1"/>
        <charset val="128"/>
      </rPr>
      <t>が１階面積の</t>
    </r>
    <r>
      <rPr>
        <sz val="11"/>
        <color rgb="FFFF0000"/>
        <rFont val="ＭＳ 明朝"/>
        <family val="1"/>
        <charset val="128"/>
      </rPr>
      <t>上記の○実施</t>
    </r>
    <r>
      <rPr>
        <sz val="11"/>
        <color theme="1"/>
        <rFont val="ＭＳ 明朝"/>
        <family val="1"/>
        <charset val="128"/>
      </rPr>
      <t>の場合実施する。</t>
    </r>
    <r>
      <rPr>
        <sz val="11"/>
        <color rgb="FFFF0000"/>
        <rFont val="ＭＳ 明朝"/>
        <family val="1"/>
        <charset val="128"/>
      </rPr>
      <t>（それ以外でも実施は可とする。）</t>
    </r>
    <rPh sb="3" eb="4">
      <t>カイ</t>
    </rPh>
    <rPh sb="4" eb="6">
      <t>メンセキ</t>
    </rPh>
    <rPh sb="8" eb="9">
      <t>カイ</t>
    </rPh>
    <rPh sb="9" eb="11">
      <t>メンセキ</t>
    </rPh>
    <rPh sb="12" eb="14">
      <t>ジョウキ</t>
    </rPh>
    <rPh sb="16" eb="18">
      <t>ジッシ</t>
    </rPh>
    <rPh sb="19" eb="21">
      <t>バアイ</t>
    </rPh>
    <rPh sb="21" eb="23">
      <t>ジッシ</t>
    </rPh>
    <rPh sb="29" eb="31">
      <t>イガイ</t>
    </rPh>
    <rPh sb="33" eb="35">
      <t>ジッシ</t>
    </rPh>
    <rPh sb="36" eb="37">
      <t>カ</t>
    </rPh>
    <phoneticPr fontId="1"/>
  </si>
  <si>
    <t>※形状が不整系な場合、精算法による剛芯・偏芯確認のため、実施は上記表によらず可</t>
    <rPh sb="1" eb="3">
      <t>ケイジョウ</t>
    </rPh>
    <rPh sb="4" eb="6">
      <t>フセイ</t>
    </rPh>
    <rPh sb="6" eb="7">
      <t>ケイ</t>
    </rPh>
    <rPh sb="8" eb="10">
      <t>バアイ</t>
    </rPh>
    <rPh sb="11" eb="13">
      <t>セイサン</t>
    </rPh>
    <rPh sb="13" eb="14">
      <t>ホウ</t>
    </rPh>
    <rPh sb="17" eb="18">
      <t>ゴウ</t>
    </rPh>
    <rPh sb="18" eb="19">
      <t>シン</t>
    </rPh>
    <rPh sb="20" eb="21">
      <t>カタヨ</t>
    </rPh>
    <rPh sb="21" eb="22">
      <t>シン</t>
    </rPh>
    <rPh sb="22" eb="24">
      <t>カクニン</t>
    </rPh>
    <rPh sb="28" eb="30">
      <t>ジッシ</t>
    </rPh>
    <rPh sb="31" eb="33">
      <t>ジョウキ</t>
    </rPh>
    <rPh sb="33" eb="34">
      <t>ヒョウ</t>
    </rPh>
    <rPh sb="38" eb="39">
      <t>カ</t>
    </rPh>
    <phoneticPr fontId="1"/>
  </si>
  <si>
    <r>
      <t>２．グレー枠に評点に入力すると、</t>
    </r>
    <r>
      <rPr>
        <sz val="11"/>
        <color rgb="FFFF0000"/>
        <rFont val="ＭＳ 明朝"/>
        <family val="1"/>
        <charset val="128"/>
      </rPr>
      <t>総合判定には</t>
    </r>
    <r>
      <rPr>
        <sz val="11"/>
        <color theme="1"/>
        <rFont val="ＭＳ 明朝"/>
        <family val="1"/>
        <charset val="128"/>
      </rPr>
      <t>最小値が自動で標記「太枠」されます。</t>
    </r>
    <rPh sb="5" eb="6">
      <t>ワク</t>
    </rPh>
    <rPh sb="7" eb="9">
      <t>ヒョウテン</t>
    </rPh>
    <rPh sb="10" eb="12">
      <t>ニュウリョク</t>
    </rPh>
    <rPh sb="16" eb="18">
      <t>ソウゴウ</t>
    </rPh>
    <rPh sb="18" eb="20">
      <t>ハンテイ</t>
    </rPh>
    <rPh sb="22" eb="24">
      <t>サイショウ</t>
    </rPh>
    <rPh sb="24" eb="25">
      <t>チ</t>
    </rPh>
    <rPh sb="26" eb="28">
      <t>ジドウ</t>
    </rPh>
    <rPh sb="29" eb="31">
      <t>ヒョウキ</t>
    </rPh>
    <rPh sb="32" eb="34">
      <t>フトワク</t>
    </rPh>
    <phoneticPr fontId="1"/>
  </si>
  <si>
    <t>2階の短辺の長さの区分（積雪１ｍ）</t>
    <rPh sb="1" eb="2">
      <t>カイ</t>
    </rPh>
    <rPh sb="3" eb="4">
      <t>タン</t>
    </rPh>
    <rPh sb="4" eb="5">
      <t>ペン</t>
    </rPh>
    <rPh sb="6" eb="7">
      <t>ナガ</t>
    </rPh>
    <rPh sb="9" eb="11">
      <t>クブン</t>
    </rPh>
    <rPh sb="12" eb="14">
      <t>セキセツ</t>
    </rPh>
    <phoneticPr fontId="1"/>
  </si>
  <si>
    <t>2階の短辺の長さの区分（積雪１.５ｍ）</t>
    <rPh sb="1" eb="2">
      <t>カイ</t>
    </rPh>
    <rPh sb="3" eb="4">
      <t>タン</t>
    </rPh>
    <rPh sb="4" eb="5">
      <t>ペン</t>
    </rPh>
    <rPh sb="6" eb="7">
      <t>ナガ</t>
    </rPh>
    <rPh sb="9" eb="11">
      <t>クブン</t>
    </rPh>
    <rPh sb="12" eb="14">
      <t>セキセツ</t>
    </rPh>
    <phoneticPr fontId="1"/>
  </si>
  <si>
    <t>○　実施（必ず）</t>
    <rPh sb="2" eb="4">
      <t>ジッシ</t>
    </rPh>
    <rPh sb="5" eb="6">
      <t>カナラ</t>
    </rPh>
    <phoneticPr fontId="1"/>
  </si>
  <si>
    <t>△　任意（効果あり）</t>
    <rPh sb="2" eb="4">
      <t>ニンイ</t>
    </rPh>
    <rPh sb="5" eb="7">
      <t>コウカ</t>
    </rPh>
    <phoneticPr fontId="1"/>
  </si>
  <si>
    <t>×　不要（効果無し・小）</t>
    <rPh sb="2" eb="4">
      <t>フヨウ</t>
    </rPh>
    <rPh sb="5" eb="7">
      <t>コウカ</t>
    </rPh>
    <rPh sb="7" eb="8">
      <t>ナ</t>
    </rPh>
    <rPh sb="10" eb="11">
      <t>ショウ</t>
    </rPh>
    <phoneticPr fontId="1"/>
  </si>
  <si>
    <t>建築基準法（昭和56年以降）</t>
    <rPh sb="0" eb="2">
      <t>ケンチク</t>
    </rPh>
    <rPh sb="2" eb="4">
      <t>キジュン</t>
    </rPh>
    <rPh sb="4" eb="5">
      <t>ホウ</t>
    </rPh>
    <rPh sb="6" eb="8">
      <t>ショウワ</t>
    </rPh>
    <rPh sb="10" eb="11">
      <t>ネン</t>
    </rPh>
    <rPh sb="11" eb="13">
      <t>イコウ</t>
    </rPh>
    <phoneticPr fontId="1"/>
  </si>
  <si>
    <t>①必要壁量</t>
    <rPh sb="1" eb="3">
      <t>ヒツヨウ</t>
    </rPh>
    <rPh sb="3" eb="4">
      <t>カベ</t>
    </rPh>
    <rPh sb="4" eb="5">
      <t>リョウ</t>
    </rPh>
    <phoneticPr fontId="1"/>
  </si>
  <si>
    <t>②必要壁量Ｎ</t>
    <rPh sb="1" eb="3">
      <t>ヒツヨウ</t>
    </rPh>
    <rPh sb="3" eb="4">
      <t>カベ</t>
    </rPh>
    <rPh sb="4" eb="5">
      <t>リョウ</t>
    </rPh>
    <phoneticPr fontId="1"/>
  </si>
  <si>
    <t>kN/㎡＝①×1.96/100</t>
    <phoneticPr fontId="1"/>
  </si>
  <si>
    <t>積雪１.5ｍ</t>
    <rPh sb="0" eb="2">
      <t>セキセツ</t>
    </rPh>
    <phoneticPr fontId="1"/>
  </si>
  <si>
    <t>積雪　0ｍ</t>
    <rPh sb="0" eb="2">
      <t>セキセツ</t>
    </rPh>
    <phoneticPr fontId="1"/>
  </si>
  <si>
    <t>積雪１.0ｍ</t>
    <rPh sb="0" eb="2">
      <t>セキセツ</t>
    </rPh>
    <phoneticPr fontId="1"/>
  </si>
  <si>
    <t>非常重い屋根</t>
    <rPh sb="0" eb="2">
      <t>ヒジョウ</t>
    </rPh>
    <rPh sb="2" eb="3">
      <t>オモ</t>
    </rPh>
    <rPh sb="4" eb="6">
      <t>ヤネ</t>
    </rPh>
    <phoneticPr fontId="1"/>
  </si>
  <si>
    <t>④Iw換算　
金物　Ⅰ＝１．０</t>
    <rPh sb="3" eb="5">
      <t>カンサン</t>
    </rPh>
    <rPh sb="7" eb="9">
      <t>カナモノ</t>
    </rPh>
    <phoneticPr fontId="1"/>
  </si>
  <si>
    <t>③必要壁量N
　（耐震診断）</t>
    <rPh sb="1" eb="3">
      <t>ヒツヨウ</t>
    </rPh>
    <rPh sb="3" eb="4">
      <t>カベ</t>
    </rPh>
    <rPh sb="4" eb="5">
      <t>リョウ</t>
    </rPh>
    <rPh sb="9" eb="11">
      <t>タイシン</t>
    </rPh>
    <rPh sb="11" eb="13">
      <t>シンダン</t>
    </rPh>
    <phoneticPr fontId="1"/>
  </si>
  <si>
    <t>④Iw換算
金物　Ⅱ＝０．8
（金融公庫）</t>
    <rPh sb="3" eb="5">
      <t>カンサン</t>
    </rPh>
    <rPh sb="6" eb="8">
      <t>カナモノ</t>
    </rPh>
    <rPh sb="16" eb="18">
      <t>キンユウ</t>
    </rPh>
    <rPh sb="18" eb="20">
      <t>コウコ</t>
    </rPh>
    <phoneticPr fontId="1"/>
  </si>
  <si>
    <t>建築基準法（昭和34-55年以降）</t>
    <rPh sb="0" eb="2">
      <t>ケンチク</t>
    </rPh>
    <rPh sb="2" eb="4">
      <t>キジュン</t>
    </rPh>
    <rPh sb="4" eb="5">
      <t>ホウ</t>
    </rPh>
    <rPh sb="6" eb="8">
      <t>ショウワ</t>
    </rPh>
    <rPh sb="13" eb="14">
      <t>ネン</t>
    </rPh>
    <rPh sb="14" eb="16">
      <t>イコウ</t>
    </rPh>
    <phoneticPr fontId="1"/>
  </si>
  <si>
    <t>④Iw換算
金物　Ⅲ＝０．6　
昭和４９年以降</t>
    <rPh sb="3" eb="5">
      <t>カンサン</t>
    </rPh>
    <rPh sb="6" eb="8">
      <t>カナモノ</t>
    </rPh>
    <rPh sb="16" eb="18">
      <t>ショウワ</t>
    </rPh>
    <rPh sb="20" eb="21">
      <t>ネン</t>
    </rPh>
    <rPh sb="21" eb="23">
      <t>イコウ</t>
    </rPh>
    <phoneticPr fontId="1"/>
  </si>
  <si>
    <t>④Iw換算
金物　Ⅳ＝０．5　</t>
    <rPh sb="3" eb="5">
      <t>カンサン</t>
    </rPh>
    <rPh sb="6" eb="8">
      <t>カナモノ</t>
    </rPh>
    <phoneticPr fontId="1"/>
  </si>
  <si>
    <t>建築基準法（昭和34年以前）</t>
    <rPh sb="0" eb="2">
      <t>ケンチク</t>
    </rPh>
    <rPh sb="2" eb="4">
      <t>キジュン</t>
    </rPh>
    <rPh sb="4" eb="5">
      <t>ホウ</t>
    </rPh>
    <rPh sb="6" eb="8">
      <t>ショウワ</t>
    </rPh>
    <rPh sb="10" eb="11">
      <t>ネン</t>
    </rPh>
    <rPh sb="11" eb="13">
      <t>イゼン</t>
    </rPh>
    <phoneticPr fontId="1"/>
  </si>
  <si>
    <t>筋交仮定のＩｗ
筋交いの図面がない場合で、法規並みの筋交いが入っていることの仮でのIｗ値増の数値　（ただし、偏芯　ｅｋｆｌを掛ける　参考とする）</t>
    <rPh sb="0" eb="2">
      <t>スジカ</t>
    </rPh>
    <rPh sb="2" eb="4">
      <t>カテイ</t>
    </rPh>
    <rPh sb="8" eb="10">
      <t>スジカ</t>
    </rPh>
    <rPh sb="12" eb="14">
      <t>ズメン</t>
    </rPh>
    <rPh sb="17" eb="19">
      <t>バアイ</t>
    </rPh>
    <rPh sb="21" eb="23">
      <t>ホウキ</t>
    </rPh>
    <rPh sb="23" eb="24">
      <t>ナ</t>
    </rPh>
    <rPh sb="26" eb="28">
      <t>スジカ</t>
    </rPh>
    <rPh sb="30" eb="31">
      <t>ハイ</t>
    </rPh>
    <rPh sb="38" eb="39">
      <t>カリ</t>
    </rPh>
    <rPh sb="43" eb="44">
      <t>アタイ</t>
    </rPh>
    <rPh sb="44" eb="45">
      <t>ゾウ</t>
    </rPh>
    <rPh sb="46" eb="48">
      <t>スウチ</t>
    </rPh>
    <rPh sb="54" eb="55">
      <t>ヘン</t>
    </rPh>
    <rPh sb="55" eb="56">
      <t>シン</t>
    </rPh>
    <rPh sb="62" eb="63">
      <t>カ</t>
    </rPh>
    <rPh sb="66" eb="68">
      <t>サンコウ</t>
    </rPh>
    <phoneticPr fontId="1"/>
  </si>
  <si>
    <t>筋交仮定のＩｗ＝ ekfl　×　数値</t>
    <rPh sb="0" eb="2">
      <t>スジカ</t>
    </rPh>
    <rPh sb="2" eb="4">
      <t>カテイ</t>
    </rPh>
    <rPh sb="16" eb="18">
      <t>スウチ</t>
    </rPh>
    <phoneticPr fontId="1"/>
  </si>
  <si>
    <t>在来工法比</t>
    <rPh sb="0" eb="2">
      <t>ザイライ</t>
    </rPh>
    <rPh sb="2" eb="4">
      <t>コウホウ</t>
    </rPh>
    <rPh sb="4" eb="5">
      <t>ヒ</t>
    </rPh>
    <phoneticPr fontId="1"/>
  </si>
  <si>
    <t>　　　　　　　　　　　　　耐震診断カルテ（耐震診断結果概要）</t>
    <rPh sb="13" eb="15">
      <t>タイシン</t>
    </rPh>
    <rPh sb="15" eb="17">
      <t>シンダン</t>
    </rPh>
    <rPh sb="21" eb="23">
      <t>タイシン</t>
    </rPh>
    <rPh sb="23" eb="25">
      <t>シンダン</t>
    </rPh>
    <rPh sb="25" eb="27">
      <t>ケッカ</t>
    </rPh>
    <rPh sb="27" eb="29">
      <t>ガイヨウ</t>
    </rPh>
    <phoneticPr fontId="1"/>
  </si>
  <si>
    <t>補強時の優先度</t>
    <rPh sb="0" eb="2">
      <t>ホキョウ</t>
    </rPh>
    <rPh sb="2" eb="3">
      <t>ジ</t>
    </rPh>
    <phoneticPr fontId="1"/>
  </si>
  <si>
    <t>項目</t>
    <rPh sb="0" eb="2">
      <t>コウモク</t>
    </rPh>
    <phoneticPr fontId="1"/>
  </si>
  <si>
    <t>最優先</t>
    <rPh sb="0" eb="1">
      <t>サイ</t>
    </rPh>
    <rPh sb="1" eb="3">
      <t>ユウセン</t>
    </rPh>
    <phoneticPr fontId="1"/>
  </si>
  <si>
    <t>優先</t>
    <rPh sb="0" eb="2">
      <t>ユウセン</t>
    </rPh>
    <phoneticPr fontId="1"/>
  </si>
  <si>
    <t>必要</t>
    <rPh sb="0" eb="2">
      <t>ヒツヨウ</t>
    </rPh>
    <phoneticPr fontId="1"/>
  </si>
  <si>
    <t>不要</t>
    <rPh sb="0" eb="2">
      <t>フヨウ</t>
    </rPh>
    <phoneticPr fontId="1"/>
  </si>
  <si>
    <t>備考</t>
    <rPh sb="0" eb="2">
      <t>ビコウ</t>
    </rPh>
    <phoneticPr fontId="1"/>
  </si>
  <si>
    <t>基礎</t>
    <rPh sb="0" eb="2">
      <t>キソ</t>
    </rPh>
    <phoneticPr fontId="1"/>
  </si>
  <si>
    <t>鉄筋有　　　鉄筋無　　　玉石等</t>
    <rPh sb="0" eb="2">
      <t>テッキン</t>
    </rPh>
    <rPh sb="2" eb="3">
      <t>アリ</t>
    </rPh>
    <rPh sb="6" eb="8">
      <t>テッキン</t>
    </rPh>
    <rPh sb="8" eb="9">
      <t>ナシ</t>
    </rPh>
    <rPh sb="12" eb="14">
      <t>タマイシ</t>
    </rPh>
    <rPh sb="14" eb="15">
      <t>トウ</t>
    </rPh>
    <phoneticPr fontId="1"/>
  </si>
  <si>
    <t>金物</t>
    <rPh sb="0" eb="2">
      <t>カナモノ</t>
    </rPh>
    <phoneticPr fontId="1"/>
  </si>
  <si>
    <t>（耐力壁の低減に影響）　 無　　　有　　　大きい</t>
    <rPh sb="1" eb="3">
      <t>タイリョク</t>
    </rPh>
    <rPh sb="3" eb="4">
      <t>ヘキ</t>
    </rPh>
    <rPh sb="5" eb="7">
      <t>テイゲン</t>
    </rPh>
    <rPh sb="8" eb="10">
      <t>エイキョウ</t>
    </rPh>
    <rPh sb="13" eb="14">
      <t>ナシ</t>
    </rPh>
    <rPh sb="17" eb="18">
      <t>アリ</t>
    </rPh>
    <rPh sb="21" eb="22">
      <t>オオ</t>
    </rPh>
    <phoneticPr fontId="1"/>
  </si>
  <si>
    <t>水平剛性</t>
    <rPh sb="0" eb="2">
      <t>スイヘイ</t>
    </rPh>
    <rPh sb="2" eb="4">
      <t>ゴウセイ</t>
    </rPh>
    <phoneticPr fontId="1"/>
  </si>
  <si>
    <t>劣化</t>
    <rPh sb="0" eb="2">
      <t>レッカ</t>
    </rPh>
    <phoneticPr fontId="1"/>
  </si>
  <si>
    <t>　　　　　　 無　　　　　有　　　  大きい</t>
    <rPh sb="7" eb="8">
      <t>ナ</t>
    </rPh>
    <rPh sb="13" eb="14">
      <t>アリ</t>
    </rPh>
    <rPh sb="19" eb="20">
      <t>オオ</t>
    </rPh>
    <phoneticPr fontId="1"/>
  </si>
  <si>
    <t>全体の
耐力壁
の量</t>
    <rPh sb="0" eb="2">
      <t>ゼンタイ</t>
    </rPh>
    <rPh sb="4" eb="6">
      <t>タイリョク</t>
    </rPh>
    <rPh sb="6" eb="7">
      <t>ヘキ</t>
    </rPh>
    <rPh sb="9" eb="10">
      <t>リョウ</t>
    </rPh>
    <phoneticPr fontId="1"/>
  </si>
  <si>
    <t>十分　　やや不足　　不足　　大きく不足</t>
    <rPh sb="0" eb="2">
      <t>ジュウブン</t>
    </rPh>
    <rPh sb="6" eb="8">
      <t>フソク</t>
    </rPh>
    <rPh sb="10" eb="12">
      <t>フソク</t>
    </rPh>
    <rPh sb="14" eb="15">
      <t>オオ</t>
    </rPh>
    <rPh sb="17" eb="19">
      <t>フソク</t>
    </rPh>
    <phoneticPr fontId="1"/>
  </si>
  <si>
    <t>Ｘ</t>
    <phoneticPr fontId="1"/>
  </si>
  <si>
    <t>Ｙ</t>
    <phoneticPr fontId="1"/>
  </si>
  <si>
    <t>Ｙ</t>
    <phoneticPr fontId="1"/>
  </si>
  <si>
    <t>耐力壁のバランス</t>
    <rPh sb="0" eb="2">
      <t>タイリョク</t>
    </rPh>
    <rPh sb="2" eb="3">
      <t>ヘキ</t>
    </rPh>
    <phoneticPr fontId="1"/>
  </si>
  <si>
    <t>偏り</t>
    <rPh sb="0" eb="1">
      <t>カタヨ</t>
    </rPh>
    <phoneticPr fontId="1"/>
  </si>
  <si>
    <t>無　　有</t>
    <rPh sb="0" eb="1">
      <t>ナシ</t>
    </rPh>
    <rPh sb="3" eb="4">
      <t>アリ</t>
    </rPh>
    <phoneticPr fontId="1"/>
  </si>
  <si>
    <t>領域</t>
    <rPh sb="0" eb="2">
      <t>リョウイキ</t>
    </rPh>
    <phoneticPr fontId="1"/>
  </si>
  <si>
    <t>a</t>
    <phoneticPr fontId="1"/>
  </si>
  <si>
    <t>十分　　不足</t>
    <rPh sb="0" eb="2">
      <t>ジュウブン</t>
    </rPh>
    <phoneticPr fontId="1"/>
  </si>
  <si>
    <t>Ｘ</t>
    <phoneticPr fontId="1"/>
  </si>
  <si>
    <t>b</t>
    <phoneticPr fontId="1"/>
  </si>
  <si>
    <t>ｲ</t>
    <phoneticPr fontId="1"/>
  </si>
  <si>
    <t>ｲ</t>
    <phoneticPr fontId="1"/>
  </si>
  <si>
    <t>ﾛ</t>
    <phoneticPr fontId="1"/>
  </si>
  <si>
    <t>Ｙ</t>
    <phoneticPr fontId="1"/>
  </si>
  <si>
    <t>a</t>
    <phoneticPr fontId="1"/>
  </si>
  <si>
    <t>b</t>
    <phoneticPr fontId="1"/>
  </si>
  <si>
    <t>ﾛ</t>
    <phoneticPr fontId="1"/>
  </si>
  <si>
    <t>耐力壁：筋かい、合板等が設置された耐力要素に影響のある壁</t>
    <rPh sb="0" eb="2">
      <t>タイリョク</t>
    </rPh>
    <rPh sb="2" eb="3">
      <t>ヘキ</t>
    </rPh>
    <rPh sb="4" eb="5">
      <t>スジ</t>
    </rPh>
    <rPh sb="8" eb="11">
      <t>ゴウハントウ</t>
    </rPh>
    <rPh sb="12" eb="14">
      <t>セッチ</t>
    </rPh>
    <rPh sb="17" eb="19">
      <t>タイリョク</t>
    </rPh>
    <rPh sb="19" eb="21">
      <t>ヨウソ</t>
    </rPh>
    <rPh sb="22" eb="24">
      <t>エイキョウ</t>
    </rPh>
    <rPh sb="27" eb="28">
      <t>カベ</t>
    </rPh>
    <phoneticPr fontId="1"/>
  </si>
  <si>
    <t>令和</t>
    <rPh sb="0" eb="2">
      <t>レイワ</t>
    </rPh>
    <phoneticPr fontId="1"/>
  </si>
  <si>
    <t>酒田市△△町□-□</t>
    <rPh sb="0" eb="3">
      <t>サカタシ</t>
    </rPh>
    <rPh sb="5" eb="6">
      <t>マチ</t>
    </rPh>
    <phoneticPr fontId="1"/>
  </si>
  <si>
    <t>Z：地域係数（Z=0.9）</t>
    <rPh sb="2" eb="4">
      <t>チイキ</t>
    </rPh>
    <rPh sb="4" eb="6">
      <t>ケイスウ</t>
    </rPh>
    <phoneticPr fontId="1"/>
  </si>
  <si>
    <t>１．Ｗｅｅは、地域係数Ｚ＝０．９で計算し入力する。</t>
    <rPh sb="7" eb="9">
      <t>チイキ</t>
    </rPh>
    <rPh sb="9" eb="11">
      <t>ケイスウ</t>
    </rPh>
    <rPh sb="17" eb="19">
      <t>ケイサン</t>
    </rPh>
    <rPh sb="20" eb="22">
      <t>ニュウリョク</t>
    </rPh>
    <phoneticPr fontId="1"/>
  </si>
  <si>
    <t>※基本積雪時のみとする。
①〈 ②の場合は④不要</t>
    <phoneticPr fontId="1"/>
  </si>
  <si>
    <t>（精算法による補正）</t>
    <phoneticPr fontId="1"/>
  </si>
  <si>
    <t>３．平屋の場合、２階の数値・未計算部分の数値など、入力不要の数字は削除する。</t>
    <rPh sb="5" eb="7">
      <t>バアイ</t>
    </rPh>
    <phoneticPr fontId="1"/>
  </si>
  <si>
    <t>４．総合判定が１．０以上の場合は、補強計画は不要。</t>
    <rPh sb="2" eb="4">
      <t>ソウゴウ</t>
    </rPh>
    <rPh sb="4" eb="6">
      <t>ハンテイ</t>
    </rPh>
    <rPh sb="10" eb="12">
      <t>イジョウ</t>
    </rPh>
    <rPh sb="13" eb="15">
      <t>バアイ</t>
    </rPh>
    <rPh sb="17" eb="19">
      <t>ホキョウ</t>
    </rPh>
    <rPh sb="19" eb="21">
      <t>ケイカク</t>
    </rPh>
    <rPh sb="22" eb="24">
      <t>フヨウ</t>
    </rPh>
    <phoneticPr fontId="1"/>
  </si>
  <si>
    <t>　　　①この場合の補強設計は、積雪時でＩｗ＝１．０以上になるようにする。</t>
    <phoneticPr fontId="1"/>
  </si>
  <si>
    <t>　　　②その補強計画で、無積雪の場合も確認する。（補強計画図の作成は１枚）</t>
    <phoneticPr fontId="1"/>
  </si>
  <si>
    <t>２．総合判定には最小値が自動で標記「太枠」される。</t>
    <rPh sb="2" eb="4">
      <t>ソウゴウ</t>
    </rPh>
    <rPh sb="4" eb="6">
      <t>ハンテイ</t>
    </rPh>
    <rPh sb="8" eb="10">
      <t>サイショウ</t>
    </rPh>
    <rPh sb="10" eb="11">
      <t>チ</t>
    </rPh>
    <rPh sb="12" eb="14">
      <t>ジドウ</t>
    </rPh>
    <rPh sb="15" eb="17">
      <t>ヒョウキ</t>
    </rPh>
    <rPh sb="18" eb="20">
      <t>フトワク</t>
    </rPh>
    <phoneticPr fontId="1"/>
  </si>
  <si>
    <t>【耐震診断（一般診断法）】</t>
    <rPh sb="1" eb="3">
      <t>タイシン</t>
    </rPh>
    <rPh sb="3" eb="5">
      <t>シンダン</t>
    </rPh>
    <rPh sb="6" eb="8">
      <t>イッパン</t>
    </rPh>
    <rPh sb="8" eb="11">
      <t>シンダンホウ</t>
    </rPh>
    <phoneticPr fontId="1"/>
  </si>
  <si>
    <t>１．Ｗｅｅで出力する診断書は、積雪時のみで添付（ただし、無積雪の方が低い場合は両方添付）</t>
    <rPh sb="6" eb="8">
      <t>シュツリョク</t>
    </rPh>
    <rPh sb="10" eb="12">
      <t>シンダン</t>
    </rPh>
    <rPh sb="12" eb="13">
      <t>ショ</t>
    </rPh>
    <rPh sb="15" eb="17">
      <t>セキセツ</t>
    </rPh>
    <rPh sb="17" eb="18">
      <t>ジ</t>
    </rPh>
    <rPh sb="21" eb="23">
      <t>テンプ</t>
    </rPh>
    <rPh sb="28" eb="29">
      <t>ム</t>
    </rPh>
    <rPh sb="29" eb="31">
      <t>セキセツ</t>
    </rPh>
    <rPh sb="32" eb="33">
      <t>ホウ</t>
    </rPh>
    <rPh sb="34" eb="35">
      <t>ヒク</t>
    </rPh>
    <rPh sb="36" eb="38">
      <t>バアイ</t>
    </rPh>
    <rPh sb="39" eb="41">
      <t>リョウホウ</t>
    </rPh>
    <rPh sb="41" eb="43">
      <t>テンプ</t>
    </rPh>
    <phoneticPr fontId="1"/>
  </si>
  <si>
    <t>２．左表には①積雪・②無積雪両方とも結果数値を記載。</t>
    <rPh sb="2" eb="3">
      <t>サ</t>
    </rPh>
    <rPh sb="3" eb="4">
      <t>オモテ</t>
    </rPh>
    <rPh sb="7" eb="9">
      <t>セキセツ</t>
    </rPh>
    <rPh sb="11" eb="12">
      <t>ム</t>
    </rPh>
    <rPh sb="12" eb="14">
      <t>セキセツ</t>
    </rPh>
    <rPh sb="14" eb="16">
      <t>リョウホウ</t>
    </rPh>
    <rPh sb="18" eb="20">
      <t>ケッカ</t>
    </rPh>
    <rPh sb="20" eb="22">
      <t>スウチ</t>
    </rPh>
    <rPh sb="23" eb="25">
      <t>キサイ</t>
    </rPh>
    <phoneticPr fontId="1"/>
  </si>
  <si>
    <t>１．２階面積が１階面積の上記の○実施の場合実施する。（それ以外でも実施は可とする。）</t>
    <rPh sb="3" eb="4">
      <t>カイ</t>
    </rPh>
    <rPh sb="4" eb="6">
      <t>メンセキ</t>
    </rPh>
    <rPh sb="8" eb="9">
      <t>カイ</t>
    </rPh>
    <rPh sb="9" eb="11">
      <t>メンセキ</t>
    </rPh>
    <rPh sb="12" eb="14">
      <t>ジョウキ</t>
    </rPh>
    <rPh sb="16" eb="18">
      <t>ジッシ</t>
    </rPh>
    <rPh sb="19" eb="21">
      <t>バアイ</t>
    </rPh>
    <rPh sb="21" eb="23">
      <t>ジッシ</t>
    </rPh>
    <rPh sb="29" eb="31">
      <t>イガイ</t>
    </rPh>
    <rPh sb="33" eb="35">
      <t>ジッシ</t>
    </rPh>
    <rPh sb="36" eb="37">
      <t>カ</t>
    </rPh>
    <phoneticPr fontId="1"/>
  </si>
  <si>
    <t>３．①積雪　＜　②無積雪　（積雪で決まる）の場合は　④無積雪　Ｗｅｅの出力データ添付は不要。</t>
    <rPh sb="22" eb="24">
      <t>バアイ</t>
    </rPh>
    <rPh sb="35" eb="37">
      <t>シュツリョク</t>
    </rPh>
    <rPh sb="40" eb="42">
      <t>テンプ</t>
    </rPh>
    <rPh sb="43" eb="45">
      <t>フヨウ</t>
    </rPh>
    <phoneticPr fontId="1"/>
  </si>
  <si>
    <t>２．総合判定の目標値は、精算法実施の場合、精算法でＩｗ＝１．０以上とする。</t>
    <rPh sb="2" eb="4">
      <t>ソウゴウ</t>
    </rPh>
    <rPh sb="4" eb="6">
      <t>ハンテイ</t>
    </rPh>
    <rPh sb="7" eb="9">
      <t>モクヒョウ</t>
    </rPh>
    <rPh sb="9" eb="10">
      <t>チ</t>
    </rPh>
    <rPh sb="12" eb="14">
      <t>セイサン</t>
    </rPh>
    <rPh sb="14" eb="15">
      <t>ホウ</t>
    </rPh>
    <rPh sb="15" eb="17">
      <t>ジッシ</t>
    </rPh>
    <rPh sb="18" eb="20">
      <t>バアイ</t>
    </rPh>
    <rPh sb="21" eb="23">
      <t>セイサン</t>
    </rPh>
    <rPh sb="23" eb="24">
      <t>ホウ</t>
    </rPh>
    <rPh sb="31" eb="33">
      <t>イジョウ</t>
    </rPh>
    <phoneticPr fontId="1"/>
  </si>
  <si>
    <t>３．補強計画は、診断時の評点で積雪時又は無積雪時のいずれか低い方（一般に積雪時）の結果を元に</t>
    <rPh sb="15" eb="17">
      <t>セキセツ</t>
    </rPh>
    <rPh sb="17" eb="18">
      <t>ジ</t>
    </rPh>
    <rPh sb="18" eb="19">
      <t>マタ</t>
    </rPh>
    <rPh sb="20" eb="21">
      <t>ム</t>
    </rPh>
    <rPh sb="21" eb="23">
      <t>セキセツ</t>
    </rPh>
    <rPh sb="23" eb="24">
      <t>ジ</t>
    </rPh>
    <rPh sb="29" eb="30">
      <t>ヒク</t>
    </rPh>
    <rPh sb="31" eb="32">
      <t>ホウ</t>
    </rPh>
    <rPh sb="41" eb="43">
      <t>ケッカ</t>
    </rPh>
    <phoneticPr fontId="1"/>
  </si>
  <si>
    <t>　　補強計画を実施し、その補強計画を元に、もう一方を再計算し確認する。</t>
    <rPh sb="15" eb="17">
      <t>ケイカク</t>
    </rPh>
    <rPh sb="24" eb="25">
      <t>ホウ</t>
    </rPh>
    <rPh sb="26" eb="27">
      <t>サイ</t>
    </rPh>
    <phoneticPr fontId="1"/>
  </si>
  <si>
    <t>　　※金物の補強を行うと、効果が高く積雪時で決まる場合が多い。</t>
    <rPh sb="3" eb="4">
      <t>カナ</t>
    </rPh>
    <rPh sb="4" eb="5">
      <t>モノ</t>
    </rPh>
    <rPh sb="6" eb="8">
      <t>ホキョウ</t>
    </rPh>
    <rPh sb="9" eb="10">
      <t>オコナ</t>
    </rPh>
    <rPh sb="13" eb="15">
      <t>コウカ</t>
    </rPh>
    <rPh sb="16" eb="17">
      <t>タカ</t>
    </rPh>
    <rPh sb="18" eb="20">
      <t>セキセツ</t>
    </rPh>
    <rPh sb="20" eb="21">
      <t>ジ</t>
    </rPh>
    <rPh sb="22" eb="23">
      <t>キ</t>
    </rPh>
    <rPh sb="25" eb="27">
      <t>バアイ</t>
    </rPh>
    <rPh sb="28" eb="29">
      <t>オオ</t>
    </rPh>
    <phoneticPr fontId="1"/>
  </si>
  <si>
    <t>　　　　　※逆転しないことを確認ください。逆転する場合は補強箇所を両方増やす。</t>
    <rPh sb="21" eb="23">
      <t>ギャクテン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</si>
</sst>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
    <numFmt numFmtId="177" formatCode="0.0"/>
    <numFmt numFmtId="178" formatCode="0.000"/>
    <numFmt numFmtId="179" formatCode="0.00_ "/>
    <numFmt numFmtId="180" formatCode="0.000_ "/>
    <numFmt numFmtId="181" formatCode="0.0000"/>
  </numFmts>
  <fonts count="77"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sz val="10"/>
      <color theme="1"/>
      <name val="Century"/>
      <family val="1"/>
    </font>
    <font>
      <sz val="9"/>
      <color theme="1"/>
      <name val="Century"/>
      <family val="1"/>
    </font>
    <font>
      <sz val="10"/>
      <color theme="1"/>
      <name val="ＭＳ ゴシック"/>
      <family val="3"/>
      <charset val="128"/>
    </font>
    <font>
      <sz val="10"/>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2"/>
      <color theme="1"/>
      <name val="ＭＳ ゴシック"/>
      <family val="3"/>
      <charset val="128"/>
    </font>
    <font>
      <sz val="16"/>
      <color theme="1"/>
      <name val="ＭＳ ゴシック"/>
      <family val="3"/>
      <charset val="128"/>
    </font>
    <font>
      <sz val="16"/>
      <color theme="1"/>
      <name val="ＭＳ Ｐ明朝"/>
      <family val="1"/>
      <charset val="128"/>
    </font>
    <font>
      <sz val="11"/>
      <color theme="1"/>
      <name val="ＭＳ Ｐ明朝"/>
      <family val="1"/>
      <charset val="128"/>
    </font>
    <font>
      <sz val="12"/>
      <color theme="1"/>
      <name val="ＭＳ Ｐ明朝"/>
      <family val="1"/>
      <charset val="128"/>
    </font>
    <font>
      <sz val="14"/>
      <color theme="1"/>
      <name val="ＭＳ ゴシック"/>
      <family val="3"/>
      <charset val="128"/>
    </font>
    <font>
      <sz val="9"/>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sz val="11"/>
      <color rgb="FFFF0000"/>
      <name val="ＭＳ Ｐ明朝"/>
      <family val="1"/>
      <charset val="128"/>
    </font>
    <font>
      <sz val="11"/>
      <color theme="1"/>
      <name val="ＭＳ 明朝"/>
      <family val="1"/>
      <charset val="128"/>
    </font>
    <font>
      <sz val="16"/>
      <color theme="1"/>
      <name val="ＭＳ Ｐゴシック"/>
      <family val="3"/>
      <charset val="128"/>
      <scheme val="minor"/>
    </font>
    <font>
      <sz val="14"/>
      <name val="ＭＳ Ｐゴシック"/>
      <family val="3"/>
      <charset val="128"/>
      <scheme val="minor"/>
    </font>
    <font>
      <b/>
      <sz val="11"/>
      <name val="ＭＳ 明朝"/>
      <family val="1"/>
      <charset val="128"/>
    </font>
    <font>
      <sz val="11"/>
      <name val="ＭＳ 明朝"/>
      <family val="1"/>
      <charset val="128"/>
    </font>
    <font>
      <sz val="8"/>
      <color theme="1"/>
      <name val="ＭＳ Ｐゴシック"/>
      <family val="3"/>
      <charset val="128"/>
      <scheme val="minor"/>
    </font>
    <font>
      <sz val="12"/>
      <color theme="1"/>
      <name val="ＭＳ 明朝"/>
      <family val="1"/>
      <charset val="128"/>
    </font>
    <font>
      <sz val="11"/>
      <color rgb="FFFF0000"/>
      <name val="ＭＳ 明朝"/>
      <family val="1"/>
      <charset val="128"/>
    </font>
    <font>
      <sz val="8"/>
      <color theme="1"/>
      <name val="ＭＳ 明朝"/>
      <family val="1"/>
      <charset val="128"/>
    </font>
    <font>
      <sz val="14"/>
      <color theme="1"/>
      <name val="ＭＳ Ｐゴシック"/>
      <family val="3"/>
      <charset val="128"/>
      <scheme val="major"/>
    </font>
    <font>
      <u/>
      <sz val="11"/>
      <color theme="1"/>
      <name val="ＭＳ 明朝"/>
      <family val="1"/>
      <charset val="128"/>
    </font>
    <font>
      <sz val="11"/>
      <color rgb="FF0D0D0D"/>
      <name val="ＭＳ 明朝"/>
      <family val="1"/>
      <charset val="128"/>
    </font>
    <font>
      <sz val="11"/>
      <color rgb="FFFF0000"/>
      <name val="ＭＳ ゴシック"/>
      <family val="3"/>
      <charset val="128"/>
    </font>
    <font>
      <sz val="10"/>
      <name val="ＭＳ ゴシック"/>
      <family val="3"/>
      <charset val="128"/>
    </font>
    <font>
      <sz val="11"/>
      <color rgb="FF000000"/>
      <name val="ＭＳ 明朝"/>
      <family val="1"/>
      <charset val="128"/>
    </font>
    <font>
      <b/>
      <sz val="11"/>
      <color rgb="FF000000"/>
      <name val="ＭＳ 明朝"/>
      <family val="1"/>
      <charset val="128"/>
    </font>
    <font>
      <b/>
      <sz val="9"/>
      <color rgb="FF000000"/>
      <name val="Century"/>
      <family val="1"/>
    </font>
    <font>
      <b/>
      <sz val="9"/>
      <color rgb="FF000000"/>
      <name val="ＭＳ 明朝"/>
      <family val="1"/>
      <charset val="128"/>
    </font>
    <font>
      <sz val="9"/>
      <color rgb="FF000000"/>
      <name val="ＭＳ 明朝"/>
      <family val="1"/>
      <charset val="128"/>
    </font>
    <font>
      <sz val="9"/>
      <color rgb="FF000000"/>
      <name val="Century"/>
      <family val="1"/>
    </font>
    <font>
      <sz val="11"/>
      <color rgb="FF000000"/>
      <name val="Century"/>
      <family val="1"/>
    </font>
    <font>
      <sz val="8"/>
      <color rgb="FF000000"/>
      <name val="ＭＳ 明朝"/>
      <family val="1"/>
      <charset val="128"/>
    </font>
    <font>
      <sz val="10.5"/>
      <color theme="1"/>
      <name val="Century"/>
      <family val="1"/>
    </font>
    <font>
      <sz val="10.5"/>
      <color theme="1"/>
      <name val="ＭＳ 明朝"/>
      <family val="1"/>
      <charset val="128"/>
    </font>
    <font>
      <sz val="7"/>
      <color theme="1"/>
      <name val="Times New Roman"/>
      <family val="1"/>
    </font>
    <font>
      <sz val="12"/>
      <color rgb="FFFF0000"/>
      <name val="ＭＳ Ｐゴシック"/>
      <family val="2"/>
      <charset val="128"/>
      <scheme val="minor"/>
    </font>
    <font>
      <sz val="14"/>
      <color theme="1"/>
      <name val="ＭＳ Ｐ明朝"/>
      <family val="1"/>
      <charset val="128"/>
    </font>
    <font>
      <sz val="12"/>
      <color rgb="FFFF0000"/>
      <name val="ＭＳ Ｐ明朝"/>
      <family val="1"/>
      <charset val="128"/>
    </font>
    <font>
      <sz val="11"/>
      <name val="ＭＳ Ｐゴシック"/>
      <family val="2"/>
      <charset val="128"/>
      <scheme val="minor"/>
    </font>
    <font>
      <sz val="10"/>
      <color rgb="FFFF0000"/>
      <name val="ＭＳ ゴシック"/>
      <family val="3"/>
      <charset val="128"/>
    </font>
    <font>
      <u/>
      <sz val="11"/>
      <color rgb="FFFF0000"/>
      <name val="ＭＳ 明朝"/>
      <family val="1"/>
      <charset val="128"/>
    </font>
    <font>
      <sz val="8"/>
      <color theme="1"/>
      <name val="ＭＳ Ｐゴシック"/>
      <family val="2"/>
      <charset val="128"/>
      <scheme val="minor"/>
    </font>
    <font>
      <sz val="16"/>
      <color theme="1"/>
      <name val="ＭＳ Ｐゴシック"/>
      <family val="2"/>
      <charset val="128"/>
      <scheme val="minor"/>
    </font>
    <font>
      <sz val="18"/>
      <color theme="1"/>
      <name val="ＭＳ Ｐゴシック"/>
      <family val="2"/>
      <charset val="128"/>
      <scheme val="minor"/>
    </font>
    <font>
      <sz val="14"/>
      <color rgb="FFFF0000"/>
      <name val="ＭＳ Ｐゴシック"/>
      <family val="3"/>
      <charset val="128"/>
      <scheme val="minor"/>
    </font>
    <font>
      <sz val="11"/>
      <color rgb="FFFF0000"/>
      <name val="ＭＳ Ｐゴシック"/>
      <family val="3"/>
      <charset val="128"/>
      <scheme val="minor"/>
    </font>
    <font>
      <sz val="18"/>
      <color theme="1"/>
      <name val="ＭＳ Ｐゴシック"/>
      <family val="3"/>
      <charset val="128"/>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9" tint="0.79998168889431442"/>
        <bgColor indexed="64"/>
      </patternFill>
    </fill>
  </fills>
  <borders count="15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top style="dotted">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diagonalUp="1">
      <left/>
      <right style="medium">
        <color indexed="64"/>
      </right>
      <top/>
      <bottom style="medium">
        <color rgb="FF000000"/>
      </bottom>
      <diagonal style="thin">
        <color indexed="64"/>
      </diagonal>
    </border>
    <border diagonalUp="1">
      <left/>
      <right style="medium">
        <color rgb="FF000000"/>
      </right>
      <top/>
      <bottom style="medium">
        <color rgb="FF000000"/>
      </bottom>
      <diagonal style="thin">
        <color indexed="64"/>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diagonalUp="1">
      <left style="medium">
        <color rgb="FF000000"/>
      </left>
      <right style="medium">
        <color indexed="64"/>
      </right>
      <top style="medium">
        <color rgb="FF000000"/>
      </top>
      <bottom/>
      <diagonal style="thin">
        <color indexed="64"/>
      </diagonal>
    </border>
    <border diagonalUp="1">
      <left style="medium">
        <color rgb="FF000000"/>
      </left>
      <right style="medium">
        <color indexed="64"/>
      </right>
      <top/>
      <bottom/>
      <diagonal style="thin">
        <color indexed="64"/>
      </diagonal>
    </border>
    <border diagonalUp="1">
      <left style="medium">
        <color rgb="FF000000"/>
      </left>
      <right style="medium">
        <color indexed="64"/>
      </right>
      <top/>
      <bottom style="medium">
        <color rgb="FF000000"/>
      </bottom>
      <diagonal style="thin">
        <color indexed="64"/>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thin">
        <color indexed="64"/>
      </left>
      <right/>
      <top/>
      <bottom style="hair">
        <color indexed="64"/>
      </bottom>
      <diagonal/>
    </border>
    <border>
      <left style="hair">
        <color auto="1"/>
      </left>
      <right style="hair">
        <color auto="1"/>
      </right>
      <top/>
      <bottom style="hair">
        <color indexed="64"/>
      </bottom>
      <diagonal/>
    </border>
    <border>
      <left style="hair">
        <color auto="1"/>
      </left>
      <right style="thin">
        <color indexed="64"/>
      </right>
      <top/>
      <bottom style="hair">
        <color indexed="64"/>
      </bottom>
      <diagonal/>
    </border>
    <border>
      <left style="thin">
        <color indexed="64"/>
      </left>
      <right/>
      <top style="hair">
        <color indexed="64"/>
      </top>
      <bottom style="thin">
        <color indexed="64"/>
      </bottom>
      <diagonal/>
    </border>
    <border>
      <left style="hair">
        <color auto="1"/>
      </left>
      <right style="hair">
        <color auto="1"/>
      </right>
      <top style="hair">
        <color indexed="64"/>
      </top>
      <bottom style="thin">
        <color indexed="64"/>
      </bottom>
      <diagonal/>
    </border>
    <border>
      <left style="hair">
        <color auto="1"/>
      </left>
      <right style="thin">
        <color indexed="64"/>
      </right>
      <top style="hair">
        <color indexed="64"/>
      </top>
      <bottom style="thin">
        <color indexed="64"/>
      </bottom>
      <diagonal/>
    </border>
    <border>
      <left style="thin">
        <color indexed="64"/>
      </left>
      <right style="hair">
        <color auto="1"/>
      </right>
      <top/>
      <bottom style="hair">
        <color indexed="64"/>
      </bottom>
      <diagonal/>
    </border>
    <border>
      <left style="thin">
        <color indexed="64"/>
      </left>
      <right style="hair">
        <color auto="1"/>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style="hair">
        <color auto="1"/>
      </left>
      <right style="thin">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s>
  <cellStyleXfs count="42">
    <xf numFmtId="0" fontId="0" fillId="0" borderId="0">
      <alignment vertical="center"/>
    </xf>
    <xf numFmtId="0" fontId="9" fillId="0" borderId="0" applyNumberFormat="0" applyFill="0" applyBorder="0" applyAlignment="0" applyProtection="0">
      <alignment vertical="center"/>
    </xf>
    <xf numFmtId="0" fontId="10" fillId="0" borderId="42" applyNumberFormat="0" applyFill="0" applyAlignment="0" applyProtection="0">
      <alignment vertical="center"/>
    </xf>
    <xf numFmtId="0" fontId="11" fillId="0" borderId="43" applyNumberFormat="0" applyFill="0" applyAlignment="0" applyProtection="0">
      <alignment vertical="center"/>
    </xf>
    <xf numFmtId="0" fontId="12" fillId="0" borderId="44" applyNumberFormat="0" applyFill="0" applyAlignment="0" applyProtection="0">
      <alignment vertical="center"/>
    </xf>
    <xf numFmtId="0" fontId="12" fillId="0" borderId="0" applyNumberFormat="0" applyFill="0" applyBorder="0" applyAlignment="0" applyProtection="0">
      <alignment vertical="center"/>
    </xf>
    <xf numFmtId="0" fontId="13" fillId="2" borderId="0" applyNumberFormat="0" applyBorder="0" applyAlignment="0" applyProtection="0">
      <alignment vertical="center"/>
    </xf>
    <xf numFmtId="0" fontId="14" fillId="3" borderId="0" applyNumberFormat="0" applyBorder="0" applyAlignment="0" applyProtection="0">
      <alignment vertical="center"/>
    </xf>
    <xf numFmtId="0" fontId="15" fillId="4" borderId="0" applyNumberFormat="0" applyBorder="0" applyAlignment="0" applyProtection="0">
      <alignment vertical="center"/>
    </xf>
    <xf numFmtId="0" fontId="16" fillId="5" borderId="45" applyNumberFormat="0" applyAlignment="0" applyProtection="0">
      <alignment vertical="center"/>
    </xf>
    <xf numFmtId="0" fontId="17" fillId="6" borderId="46" applyNumberFormat="0" applyAlignment="0" applyProtection="0">
      <alignment vertical="center"/>
    </xf>
    <xf numFmtId="0" fontId="18" fillId="6" borderId="45" applyNumberFormat="0" applyAlignment="0" applyProtection="0">
      <alignment vertical="center"/>
    </xf>
    <xf numFmtId="0" fontId="19" fillId="0" borderId="47" applyNumberFormat="0" applyFill="0" applyAlignment="0" applyProtection="0">
      <alignment vertical="center"/>
    </xf>
    <xf numFmtId="0" fontId="20" fillId="7" borderId="48" applyNumberFormat="0" applyAlignment="0" applyProtection="0">
      <alignment vertical="center"/>
    </xf>
    <xf numFmtId="0" fontId="21" fillId="0" borderId="0" applyNumberFormat="0" applyFill="0" applyBorder="0" applyAlignment="0" applyProtection="0">
      <alignment vertical="center"/>
    </xf>
    <xf numFmtId="0" fontId="8" fillId="8" borderId="49" applyNumberFormat="0" applyFont="0" applyAlignment="0" applyProtection="0">
      <alignment vertical="center"/>
    </xf>
    <xf numFmtId="0" fontId="22" fillId="0" borderId="0" applyNumberFormat="0" applyFill="0" applyBorder="0" applyAlignment="0" applyProtection="0">
      <alignment vertical="center"/>
    </xf>
    <xf numFmtId="0" fontId="23" fillId="0" borderId="50" applyNumberFormat="0" applyFill="0" applyAlignment="0" applyProtection="0">
      <alignment vertical="center"/>
    </xf>
    <xf numFmtId="0" fontId="24"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24" fillId="32" borderId="0" applyNumberFormat="0" applyBorder="0" applyAlignment="0" applyProtection="0">
      <alignment vertical="center"/>
    </xf>
  </cellStyleXfs>
  <cellXfs count="1005">
    <xf numFmtId="0" fontId="0" fillId="0" borderId="0" xfId="0">
      <alignment vertical="center"/>
    </xf>
    <xf numFmtId="0" fontId="4" fillId="0" borderId="0" xfId="0" applyFont="1" applyAlignment="1">
      <alignment vertical="center" wrapText="1"/>
    </xf>
    <xf numFmtId="0" fontId="5" fillId="0" borderId="0" xfId="0" applyFont="1" applyAlignment="1">
      <alignment horizontal="justify" vertical="center"/>
    </xf>
    <xf numFmtId="0" fontId="7" fillId="0" borderId="35" xfId="0" applyFont="1" applyBorder="1">
      <alignment vertical="center"/>
    </xf>
    <xf numFmtId="0" fontId="7" fillId="0" borderId="36" xfId="0" applyFont="1" applyBorder="1">
      <alignment vertical="center"/>
    </xf>
    <xf numFmtId="0" fontId="7" fillId="0" borderId="0" xfId="0" applyFont="1" applyBorder="1">
      <alignment vertical="center"/>
    </xf>
    <xf numFmtId="0" fontId="7" fillId="0" borderId="15" xfId="0" applyFont="1" applyBorder="1">
      <alignment vertical="center"/>
    </xf>
    <xf numFmtId="0" fontId="2" fillId="0" borderId="0" xfId="0" applyFont="1" applyAlignment="1">
      <alignment horizontal="justify" vertical="center"/>
    </xf>
    <xf numFmtId="0" fontId="0" fillId="0" borderId="0" xfId="0" applyAlignment="1">
      <alignment horizontal="justify" vertical="center"/>
    </xf>
    <xf numFmtId="0" fontId="0" fillId="0" borderId="40" xfId="0" applyBorder="1">
      <alignment vertical="center"/>
    </xf>
    <xf numFmtId="0" fontId="0" fillId="0" borderId="41" xfId="0" applyBorder="1">
      <alignment vertical="center"/>
    </xf>
    <xf numFmtId="0" fontId="29" fillId="0" borderId="0" xfId="0" applyFont="1">
      <alignment vertical="center"/>
    </xf>
    <xf numFmtId="0" fontId="28" fillId="0" borderId="0" xfId="0" applyFont="1">
      <alignment vertical="center"/>
    </xf>
    <xf numFmtId="0" fontId="0" fillId="0" borderId="0" xfId="0">
      <alignment vertical="center"/>
    </xf>
    <xf numFmtId="0" fontId="0" fillId="0" borderId="0" xfId="0">
      <alignment vertical="center"/>
    </xf>
    <xf numFmtId="0" fontId="5" fillId="0" borderId="0" xfId="0" applyFont="1" applyAlignment="1">
      <alignment horizontal="justify" vertical="center"/>
    </xf>
    <xf numFmtId="0" fontId="3" fillId="0" borderId="0" xfId="0" applyFont="1" applyAlignment="1">
      <alignment horizontal="justify" vertical="center" wrapText="1"/>
    </xf>
    <xf numFmtId="0" fontId="3" fillId="0" borderId="0" xfId="0" applyFont="1" applyBorder="1" applyAlignment="1">
      <alignment horizontal="justify" vertical="top" wrapText="1"/>
    </xf>
    <xf numFmtId="0" fontId="5" fillId="0" borderId="0" xfId="0" applyFont="1" applyBorder="1" applyAlignment="1">
      <alignment horizontal="justify" vertical="top" wrapText="1"/>
    </xf>
    <xf numFmtId="0" fontId="3" fillId="0" borderId="0" xfId="0" applyFont="1" applyBorder="1" applyAlignment="1">
      <alignment horizontal="center" vertical="center" wrapText="1"/>
    </xf>
    <xf numFmtId="0" fontId="5" fillId="0" borderId="0" xfId="0" applyFont="1" applyBorder="1" applyAlignment="1">
      <alignment horizontal="justify" vertical="center" wrapText="1"/>
    </xf>
    <xf numFmtId="0" fontId="5" fillId="0" borderId="10" xfId="0" applyFont="1" applyBorder="1" applyAlignment="1">
      <alignment horizontal="justify" vertical="top"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5" fillId="0" borderId="53" xfId="0" applyFont="1" applyBorder="1" applyAlignment="1">
      <alignment horizontal="justify" vertical="top" wrapText="1"/>
    </xf>
    <xf numFmtId="0" fontId="5" fillId="0" borderId="53" xfId="0" applyFont="1" applyBorder="1" applyAlignment="1">
      <alignment horizontal="justify" vertical="center" wrapText="1"/>
    </xf>
    <xf numFmtId="0" fontId="5" fillId="0" borderId="55" xfId="0" applyFont="1" applyBorder="1" applyAlignment="1">
      <alignment horizontal="justify" vertical="top"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6" fillId="0" borderId="53" xfId="0" applyFont="1" applyBorder="1" applyAlignment="1">
      <alignment horizontal="justify"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32" xfId="0" applyFont="1" applyBorder="1" applyAlignment="1">
      <alignment horizontal="center" vertical="center"/>
    </xf>
    <xf numFmtId="0" fontId="6" fillId="0" borderId="15" xfId="0" applyFont="1" applyBorder="1" applyAlignment="1">
      <alignment horizontal="center" vertical="center"/>
    </xf>
    <xf numFmtId="0" fontId="6" fillId="0" borderId="61" xfId="0" applyFont="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vertical="center" wrapText="1"/>
    </xf>
    <xf numFmtId="0" fontId="6" fillId="0" borderId="23"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26" xfId="0" applyFont="1" applyBorder="1" applyAlignment="1">
      <alignment horizontal="justify" vertical="center" wrapText="1"/>
    </xf>
    <xf numFmtId="0" fontId="7" fillId="0" borderId="39" xfId="0" applyFont="1" applyBorder="1">
      <alignment vertical="center"/>
    </xf>
    <xf numFmtId="0" fontId="6" fillId="0" borderId="0" xfId="0" applyFont="1" applyAlignment="1">
      <alignment horizontal="justify" vertical="center" wrapText="1"/>
    </xf>
    <xf numFmtId="0" fontId="6" fillId="0" borderId="68" xfId="0" applyFont="1" applyBorder="1" applyAlignment="1">
      <alignment horizontal="center" vertical="center" wrapText="1"/>
    </xf>
    <xf numFmtId="0" fontId="6" fillId="0" borderId="26" xfId="0" applyFont="1" applyBorder="1" applyAlignment="1">
      <alignment horizontal="center" vertical="center" wrapText="1"/>
    </xf>
    <xf numFmtId="0" fontId="31" fillId="0" borderId="0" xfId="0" applyFont="1" applyBorder="1">
      <alignment vertical="center"/>
    </xf>
    <xf numFmtId="0" fontId="31" fillId="0" borderId="34" xfId="0" applyFont="1" applyBorder="1">
      <alignment vertical="center"/>
    </xf>
    <xf numFmtId="0" fontId="6" fillId="0" borderId="12" xfId="0" applyFont="1" applyBorder="1" applyAlignment="1">
      <alignment vertical="center" wrapText="1"/>
    </xf>
    <xf numFmtId="0" fontId="6" fillId="0" borderId="7" xfId="0" applyFont="1" applyBorder="1" applyAlignment="1">
      <alignment vertical="center"/>
    </xf>
    <xf numFmtId="0" fontId="6" fillId="0" borderId="8" xfId="0" applyFont="1" applyBorder="1" applyAlignment="1">
      <alignment horizontal="right" vertical="center" wrapText="1"/>
    </xf>
    <xf numFmtId="0" fontId="6" fillId="0" borderId="8" xfId="0" applyFont="1" applyBorder="1" applyAlignment="1">
      <alignment horizontal="left" vertical="center" wrapText="1"/>
    </xf>
    <xf numFmtId="0" fontId="6" fillId="0" borderId="12" xfId="0" applyFont="1" applyBorder="1" applyAlignment="1">
      <alignment horizontal="left" vertical="center" wrapText="1"/>
    </xf>
    <xf numFmtId="0" fontId="6" fillId="0" borderId="6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7" xfId="0" applyFont="1" applyBorder="1" applyAlignment="1">
      <alignment horizontal="left" vertical="center" wrapText="1"/>
    </xf>
    <xf numFmtId="0" fontId="6" fillId="0" borderId="8" xfId="0" applyFont="1" applyBorder="1" applyAlignment="1">
      <alignment vertical="center" wrapText="1"/>
    </xf>
    <xf numFmtId="0" fontId="6" fillId="0" borderId="8" xfId="0" applyFont="1" applyBorder="1" applyAlignment="1">
      <alignment horizontal="center" vertical="center" wrapText="1"/>
    </xf>
    <xf numFmtId="0" fontId="6" fillId="0" borderId="11" xfId="0" applyFont="1" applyBorder="1" applyAlignment="1">
      <alignment vertical="center"/>
    </xf>
    <xf numFmtId="0" fontId="6" fillId="0" borderId="8" xfId="0" applyFont="1" applyBorder="1" applyAlignment="1">
      <alignment vertical="center"/>
    </xf>
    <xf numFmtId="0" fontId="6" fillId="0" borderId="12" xfId="0" applyFont="1" applyBorder="1" applyAlignment="1">
      <alignment vertical="center"/>
    </xf>
    <xf numFmtId="0" fontId="6" fillId="0" borderId="67" xfId="0" applyFont="1" applyBorder="1" applyAlignment="1">
      <alignment vertical="center" wrapText="1"/>
    </xf>
    <xf numFmtId="0" fontId="6" fillId="0" borderId="8" xfId="0" applyFont="1" applyBorder="1" applyAlignment="1">
      <alignment horizontal="right" vertical="center"/>
    </xf>
    <xf numFmtId="0" fontId="6" fillId="0" borderId="8" xfId="0" applyFont="1" applyBorder="1" applyAlignment="1">
      <alignment horizontal="left" vertical="center"/>
    </xf>
    <xf numFmtId="0" fontId="6" fillId="0" borderId="57" xfId="0" applyFont="1" applyBorder="1" applyAlignment="1">
      <alignment vertical="center"/>
    </xf>
    <xf numFmtId="0" fontId="6" fillId="0" borderId="67" xfId="0" applyFont="1" applyBorder="1" applyAlignment="1">
      <alignment vertical="center"/>
    </xf>
    <xf numFmtId="0" fontId="6" fillId="0" borderId="11" xfId="0" applyFont="1" applyBorder="1" applyAlignment="1">
      <alignment horizontal="left" vertical="center" wrapText="1"/>
    </xf>
    <xf numFmtId="0" fontId="6" fillId="0" borderId="57" xfId="0" applyFont="1" applyBorder="1" applyAlignment="1">
      <alignment horizontal="right" vertical="center"/>
    </xf>
    <xf numFmtId="0" fontId="6" fillId="0" borderId="20" xfId="0" applyFont="1" applyBorder="1" applyAlignment="1">
      <alignment vertical="center"/>
    </xf>
    <xf numFmtId="0" fontId="6" fillId="0" borderId="3" xfId="0" applyFont="1" applyBorder="1" applyAlignment="1">
      <alignment horizontal="center" vertical="center"/>
    </xf>
    <xf numFmtId="0" fontId="6" fillId="0" borderId="72"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0" fontId="2" fillId="0" borderId="0" xfId="0" applyFont="1">
      <alignment vertical="center"/>
    </xf>
    <xf numFmtId="0" fontId="6" fillId="0" borderId="0" xfId="0" applyFont="1" applyAlignment="1">
      <alignment vertical="center" wrapText="1"/>
    </xf>
    <xf numFmtId="0" fontId="3" fillId="0" borderId="0" xfId="0" applyFont="1" applyAlignment="1">
      <alignment horizontal="justify" vertical="center"/>
    </xf>
    <xf numFmtId="0" fontId="6" fillId="0" borderId="70" xfId="0" applyFont="1" applyBorder="1">
      <alignment vertical="center"/>
    </xf>
    <xf numFmtId="0" fontId="6" fillId="0" borderId="0" xfId="0" applyFont="1" applyBorder="1">
      <alignment vertical="center"/>
    </xf>
    <xf numFmtId="0" fontId="6" fillId="0" borderId="15" xfId="0" applyFont="1" applyBorder="1">
      <alignment vertical="center"/>
    </xf>
    <xf numFmtId="0" fontId="3" fillId="0" borderId="39" xfId="0" applyFont="1" applyBorder="1" applyAlignment="1">
      <alignment horizontal="center" vertical="center"/>
    </xf>
    <xf numFmtId="0" fontId="7" fillId="0" borderId="0" xfId="0" applyFont="1">
      <alignment vertical="center"/>
    </xf>
    <xf numFmtId="0" fontId="6" fillId="33" borderId="8" xfId="0" applyFont="1" applyFill="1" applyBorder="1" applyAlignment="1">
      <alignment horizontal="center" vertical="center"/>
    </xf>
    <xf numFmtId="0" fontId="6" fillId="33" borderId="8" xfId="0" applyFont="1" applyFill="1" applyBorder="1" applyAlignment="1">
      <alignment horizontal="center" vertical="center" wrapText="1"/>
    </xf>
    <xf numFmtId="176" fontId="6" fillId="33" borderId="8"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9" fillId="0" borderId="0" xfId="0" applyFont="1">
      <alignment vertical="center"/>
    </xf>
    <xf numFmtId="0" fontId="40" fillId="0" borderId="0" xfId="0" applyFont="1">
      <alignment vertical="center"/>
    </xf>
    <xf numFmtId="0" fontId="40" fillId="0" borderId="0" xfId="0" applyFont="1" applyAlignment="1">
      <alignment horizontal="center" vertical="center"/>
    </xf>
    <xf numFmtId="0" fontId="44" fillId="0" borderId="74" xfId="0" applyFont="1" applyBorder="1" applyAlignment="1">
      <alignment horizontal="center" vertical="center" wrapText="1"/>
    </xf>
    <xf numFmtId="0" fontId="44" fillId="0" borderId="6" xfId="0" applyFont="1" applyBorder="1" applyAlignment="1">
      <alignment vertical="center" wrapText="1"/>
    </xf>
    <xf numFmtId="0" fontId="43" fillId="0" borderId="10" xfId="0" applyFont="1" applyBorder="1" applyAlignment="1">
      <alignment horizontal="center" vertical="center" wrapText="1"/>
    </xf>
    <xf numFmtId="0" fontId="44" fillId="0" borderId="8" xfId="0" applyFont="1" applyBorder="1" applyAlignment="1">
      <alignment horizontal="center" vertical="center"/>
    </xf>
    <xf numFmtId="0" fontId="44" fillId="0" borderId="8"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8" xfId="0" applyFont="1" applyBorder="1">
      <alignment vertical="center"/>
    </xf>
    <xf numFmtId="0" fontId="44" fillId="0" borderId="8" xfId="0" applyFont="1" applyBorder="1" applyAlignment="1">
      <alignment vertical="center" wrapText="1"/>
    </xf>
    <xf numFmtId="0" fontId="44" fillId="0" borderId="12" xfId="0" applyFont="1" applyBorder="1" applyAlignment="1">
      <alignment vertical="center" wrapText="1"/>
    </xf>
    <xf numFmtId="0" fontId="44" fillId="0" borderId="11" xfId="0" applyFont="1" applyBorder="1" applyAlignment="1">
      <alignment horizontal="center" vertical="center" wrapText="1"/>
    </xf>
    <xf numFmtId="0" fontId="45" fillId="0" borderId="0" xfId="0" applyFont="1" applyBorder="1" applyAlignment="1">
      <alignment horizontal="center" vertical="center"/>
    </xf>
    <xf numFmtId="0" fontId="43" fillId="0" borderId="54" xfId="0" applyFont="1" applyBorder="1" applyAlignment="1">
      <alignment horizontal="center" vertical="center" wrapText="1"/>
    </xf>
    <xf numFmtId="0" fontId="44" fillId="0" borderId="66" xfId="0" applyFont="1" applyBorder="1" applyAlignment="1">
      <alignment vertical="center" wrapText="1"/>
    </xf>
    <xf numFmtId="0" fontId="44" fillId="0" borderId="57" xfId="0" applyFont="1" applyBorder="1" applyAlignment="1">
      <alignment vertical="center" wrapText="1"/>
    </xf>
    <xf numFmtId="0" fontId="44" fillId="0" borderId="57" xfId="0" applyFont="1" applyBorder="1" applyAlignment="1">
      <alignment horizontal="center" vertical="center" wrapText="1"/>
    </xf>
    <xf numFmtId="0" fontId="44" fillId="0" borderId="67" xfId="0" applyFont="1" applyBorder="1" applyAlignment="1">
      <alignment vertical="center" wrapText="1"/>
    </xf>
    <xf numFmtId="0" fontId="40" fillId="0" borderId="8" xfId="0" applyFont="1" applyBorder="1" applyAlignment="1">
      <alignment vertical="center" wrapText="1"/>
    </xf>
    <xf numFmtId="178" fontId="34" fillId="0" borderId="0" xfId="0" applyNumberFormat="1" applyFont="1" applyBorder="1">
      <alignment vertical="center"/>
    </xf>
    <xf numFmtId="0" fontId="40" fillId="0" borderId="8" xfId="0" applyFont="1" applyBorder="1" applyAlignment="1">
      <alignment vertical="center"/>
    </xf>
    <xf numFmtId="0" fontId="40" fillId="0" borderId="12" xfId="0" applyFont="1" applyBorder="1" applyAlignment="1">
      <alignment vertical="center"/>
    </xf>
    <xf numFmtId="0" fontId="40" fillId="0" borderId="24" xfId="0" applyFont="1" applyBorder="1" applyAlignment="1">
      <alignment vertical="center"/>
    </xf>
    <xf numFmtId="0" fontId="40" fillId="0" borderId="17" xfId="0" applyFont="1" applyBorder="1" applyAlignment="1">
      <alignment vertical="center"/>
    </xf>
    <xf numFmtId="0" fontId="40" fillId="0" borderId="18" xfId="0" applyFont="1" applyBorder="1" applyAlignment="1">
      <alignment horizontal="center" vertical="center"/>
    </xf>
    <xf numFmtId="0" fontId="40" fillId="0" borderId="8" xfId="0" applyFont="1" applyBorder="1">
      <alignment vertical="center"/>
    </xf>
    <xf numFmtId="0" fontId="40" fillId="0" borderId="9" xfId="0" applyFont="1" applyBorder="1">
      <alignment vertical="center"/>
    </xf>
    <xf numFmtId="0" fontId="40" fillId="0" borderId="9" xfId="0" applyFont="1" applyBorder="1" applyAlignment="1">
      <alignment horizontal="left" vertical="center"/>
    </xf>
    <xf numFmtId="0" fontId="40" fillId="0" borderId="58" xfId="0" applyFont="1" applyBorder="1" applyAlignment="1">
      <alignment horizontal="center" vertical="center" wrapText="1"/>
    </xf>
    <xf numFmtId="0" fontId="40" fillId="0" borderId="58" xfId="0" applyFont="1" applyBorder="1">
      <alignment vertical="center"/>
    </xf>
    <xf numFmtId="0" fontId="40" fillId="0" borderId="57" xfId="0" applyFont="1" applyBorder="1">
      <alignment vertical="center"/>
    </xf>
    <xf numFmtId="0" fontId="40" fillId="0" borderId="29" xfId="0" applyFont="1" applyBorder="1">
      <alignment vertical="center"/>
    </xf>
    <xf numFmtId="0" fontId="40" fillId="0" borderId="30" xfId="0" applyFont="1" applyBorder="1">
      <alignment vertical="center"/>
    </xf>
    <xf numFmtId="0" fontId="46" fillId="0" borderId="4" xfId="0" applyFont="1" applyBorder="1">
      <alignment vertical="center"/>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40" fillId="0" borderId="32" xfId="0" applyFont="1" applyBorder="1" applyAlignment="1">
      <alignment horizontal="center" vertical="center"/>
    </xf>
    <xf numFmtId="0" fontId="35" fillId="0" borderId="77" xfId="0" applyFont="1" applyBorder="1">
      <alignment vertical="center"/>
    </xf>
    <xf numFmtId="0" fontId="40" fillId="0" borderId="17" xfId="0" applyFont="1" applyBorder="1" applyAlignment="1">
      <alignment horizontal="center" vertical="center"/>
    </xf>
    <xf numFmtId="0" fontId="40" fillId="0" borderId="25" xfId="0" applyFont="1" applyBorder="1" applyAlignment="1">
      <alignment horizontal="center" vertical="center"/>
    </xf>
    <xf numFmtId="0" fontId="40" fillId="0" borderId="75" xfId="0" applyFont="1" applyBorder="1" applyAlignment="1">
      <alignment horizontal="center" vertical="center"/>
    </xf>
    <xf numFmtId="0" fontId="40" fillId="0" borderId="0" xfId="0" applyFont="1" applyBorder="1" applyAlignment="1">
      <alignment horizontal="center" vertical="center"/>
    </xf>
    <xf numFmtId="0" fontId="40" fillId="0" borderId="72" xfId="0" applyFont="1" applyBorder="1" applyAlignment="1">
      <alignment horizontal="center" vertical="center"/>
    </xf>
    <xf numFmtId="0" fontId="40" fillId="0" borderId="15" xfId="0" applyFont="1" applyBorder="1" applyAlignment="1">
      <alignment horizontal="center" vertical="center"/>
    </xf>
    <xf numFmtId="0" fontId="40" fillId="0" borderId="78" xfId="0" applyFont="1" applyBorder="1">
      <alignment vertical="center"/>
    </xf>
    <xf numFmtId="0" fontId="40" fillId="0" borderId="78" xfId="0" applyFont="1" applyBorder="1" applyAlignment="1">
      <alignment horizontal="center" vertical="center"/>
    </xf>
    <xf numFmtId="0" fontId="40" fillId="0" borderId="20" xfId="0" applyFont="1" applyBorder="1" applyAlignment="1">
      <alignment horizontal="center" vertical="center"/>
    </xf>
    <xf numFmtId="0" fontId="40" fillId="0" borderId="69" xfId="0" applyFont="1" applyBorder="1" applyAlignment="1">
      <alignment horizontal="center" vertical="center"/>
    </xf>
    <xf numFmtId="0" fontId="40" fillId="0" borderId="21" xfId="0" applyFont="1" applyBorder="1" applyAlignment="1">
      <alignment horizontal="center" vertical="center"/>
    </xf>
    <xf numFmtId="0" fontId="46" fillId="0" borderId="76" xfId="0" applyFont="1" applyBorder="1">
      <alignment vertical="center"/>
    </xf>
    <xf numFmtId="177" fontId="40" fillId="0" borderId="20" xfId="0" applyNumberFormat="1" applyFont="1" applyBorder="1">
      <alignment vertical="center"/>
    </xf>
    <xf numFmtId="0" fontId="48" fillId="0" borderId="77" xfId="0" applyFont="1" applyBorder="1" applyAlignment="1">
      <alignment vertical="top" wrapText="1"/>
    </xf>
    <xf numFmtId="0" fontId="40" fillId="0" borderId="29" xfId="0" applyFont="1" applyBorder="1" applyAlignment="1">
      <alignment horizontal="center" vertical="center"/>
    </xf>
    <xf numFmtId="0" fontId="40" fillId="0" borderId="28" xfId="0" applyFont="1" applyBorder="1" applyAlignment="1">
      <alignment horizontal="center" vertical="center"/>
    </xf>
    <xf numFmtId="0" fontId="40" fillId="0" borderId="30" xfId="0" applyFont="1" applyBorder="1" applyAlignment="1">
      <alignment horizontal="center" vertical="center"/>
    </xf>
    <xf numFmtId="177" fontId="40" fillId="0" borderId="2" xfId="0" applyNumberFormat="1" applyFont="1" applyBorder="1">
      <alignment vertical="center"/>
    </xf>
    <xf numFmtId="0" fontId="48" fillId="0" borderId="77" xfId="0" applyFont="1" applyBorder="1">
      <alignment vertical="center"/>
    </xf>
    <xf numFmtId="0" fontId="40" fillId="0" borderId="9" xfId="0" applyFont="1" applyBorder="1" applyAlignment="1">
      <alignment horizontal="center" vertical="center"/>
    </xf>
    <xf numFmtId="0" fontId="0" fillId="0" borderId="0" xfId="0" applyFont="1">
      <alignment vertical="center"/>
    </xf>
    <xf numFmtId="0" fontId="44" fillId="0" borderId="0" xfId="0" applyFont="1" applyAlignment="1">
      <alignment horizontal="center" vertical="center" wrapText="1"/>
    </xf>
    <xf numFmtId="0" fontId="44" fillId="0" borderId="0" xfId="0" applyFont="1" applyAlignment="1">
      <alignment horizontal="right" vertical="center" wrapText="1"/>
    </xf>
    <xf numFmtId="0" fontId="51" fillId="0" borderId="0" xfId="0" applyFont="1" applyAlignment="1">
      <alignment vertical="center"/>
    </xf>
    <xf numFmtId="0" fontId="40" fillId="0" borderId="5" xfId="0" applyFont="1" applyBorder="1" applyAlignment="1">
      <alignment horizontal="center" vertical="center"/>
    </xf>
    <xf numFmtId="0" fontId="40" fillId="0" borderId="74" xfId="0" applyFont="1" applyBorder="1" applyAlignment="1">
      <alignment vertical="center"/>
    </xf>
    <xf numFmtId="0" fontId="40" fillId="0" borderId="74" xfId="0" applyFont="1" applyBorder="1" applyAlignment="1">
      <alignment horizontal="center" vertical="center"/>
    </xf>
    <xf numFmtId="0" fontId="40" fillId="0" borderId="6" xfId="0" applyFont="1" applyBorder="1" applyAlignment="1">
      <alignment horizontal="center" vertical="center"/>
    </xf>
    <xf numFmtId="0" fontId="40" fillId="0" borderId="0" xfId="0" applyFont="1" applyBorder="1" applyAlignment="1">
      <alignment vertical="center"/>
    </xf>
    <xf numFmtId="0" fontId="47" fillId="0" borderId="0" xfId="0" applyFont="1" applyAlignment="1">
      <alignment vertical="top" wrapText="1"/>
    </xf>
    <xf numFmtId="0" fontId="51" fillId="0" borderId="0" xfId="0" applyFont="1" applyAlignment="1">
      <alignment horizontal="left" vertical="center" indent="3"/>
    </xf>
    <xf numFmtId="0" fontId="40" fillId="0" borderId="0" xfId="0" applyFont="1" applyBorder="1">
      <alignment vertical="center"/>
    </xf>
    <xf numFmtId="0" fontId="40" fillId="0" borderId="0" xfId="0" applyFont="1" applyBorder="1" applyAlignment="1">
      <alignment horizontal="left" vertical="center"/>
    </xf>
    <xf numFmtId="0" fontId="40" fillId="0" borderId="75" xfId="0" applyFont="1" applyBorder="1" applyAlignment="1">
      <alignment vertical="center"/>
    </xf>
    <xf numFmtId="0" fontId="40" fillId="0" borderId="27" xfId="0" applyFont="1" applyBorder="1" applyAlignment="1">
      <alignment vertical="center"/>
    </xf>
    <xf numFmtId="0" fontId="40" fillId="0" borderId="29" xfId="0" applyFont="1" applyBorder="1" applyAlignment="1">
      <alignment horizontal="left" vertical="center"/>
    </xf>
    <xf numFmtId="0" fontId="21" fillId="0" borderId="0" xfId="0" applyFont="1" applyAlignment="1">
      <alignment horizontal="right" vertical="center"/>
    </xf>
    <xf numFmtId="0" fontId="40" fillId="0" borderId="11" xfId="0" applyFont="1" applyBorder="1" applyAlignment="1">
      <alignment vertical="center"/>
    </xf>
    <xf numFmtId="0" fontId="53" fillId="35" borderId="8" xfId="0" applyFont="1" applyFill="1" applyBorder="1" applyAlignment="1">
      <alignment vertical="center" wrapText="1"/>
    </xf>
    <xf numFmtId="0" fontId="6" fillId="35" borderId="12" xfId="0" applyFont="1" applyFill="1" applyBorder="1" applyAlignment="1">
      <alignment vertical="center" wrapText="1"/>
    </xf>
    <xf numFmtId="0" fontId="6" fillId="36" borderId="11" xfId="0" applyFont="1" applyFill="1" applyBorder="1" applyAlignment="1">
      <alignment horizontal="center" vertical="center" wrapText="1"/>
    </xf>
    <xf numFmtId="0" fontId="6" fillId="34" borderId="8" xfId="0" applyFont="1" applyFill="1" applyBorder="1" applyAlignment="1">
      <alignment horizontal="center" vertical="center" wrapText="1"/>
    </xf>
    <xf numFmtId="0" fontId="0" fillId="0" borderId="0" xfId="0" applyBorder="1">
      <alignment vertical="center"/>
    </xf>
    <xf numFmtId="177" fontId="34" fillId="0" borderId="0" xfId="0" applyNumberFormat="1" applyFont="1" applyBorder="1" applyAlignment="1">
      <alignment horizontal="center" vertical="center"/>
    </xf>
    <xf numFmtId="0" fontId="33" fillId="0" borderId="0" xfId="0" applyFont="1" applyBorder="1" applyAlignment="1">
      <alignment vertical="center"/>
    </xf>
    <xf numFmtId="0" fontId="37" fillId="0" borderId="0" xfId="0" applyFont="1" applyBorder="1" applyAlignment="1">
      <alignment vertical="center"/>
    </xf>
    <xf numFmtId="0" fontId="5" fillId="34" borderId="10" xfId="0" applyFont="1" applyFill="1" applyBorder="1" applyAlignment="1">
      <alignment horizontal="justify" vertical="center" wrapText="1"/>
    </xf>
    <xf numFmtId="0" fontId="5" fillId="34" borderId="10" xfId="0" applyFont="1" applyFill="1" applyBorder="1" applyAlignment="1">
      <alignment horizontal="justify" vertical="top" wrapText="1"/>
    </xf>
    <xf numFmtId="0" fontId="5" fillId="34" borderId="54" xfId="0" applyFont="1" applyFill="1" applyBorder="1" applyAlignment="1">
      <alignment horizontal="justify" vertical="top" wrapText="1"/>
    </xf>
    <xf numFmtId="0" fontId="55" fillId="0" borderId="83" xfId="0" applyFont="1" applyBorder="1" applyAlignment="1">
      <alignment horizontal="center" vertical="center" wrapText="1"/>
    </xf>
    <xf numFmtId="0" fontId="55" fillId="0" borderId="85" xfId="0" applyFont="1" applyBorder="1" applyAlignment="1">
      <alignment horizontal="center" vertical="center" wrapText="1"/>
    </xf>
    <xf numFmtId="0" fontId="56" fillId="0" borderId="85" xfId="0" applyFont="1" applyBorder="1" applyAlignment="1">
      <alignment horizontal="center" vertical="center" wrapText="1"/>
    </xf>
    <xf numFmtId="0" fontId="58" fillId="0" borderId="85" xfId="0" applyFont="1" applyBorder="1" applyAlignment="1">
      <alignment horizontal="justify" vertical="center" wrapText="1"/>
    </xf>
    <xf numFmtId="0" fontId="60" fillId="0" borderId="85" xfId="0" applyFont="1" applyBorder="1" applyAlignment="1">
      <alignment horizontal="center" vertical="center" wrapText="1"/>
    </xf>
    <xf numFmtId="0" fontId="61" fillId="0" borderId="85" xfId="0" applyFont="1" applyBorder="1" applyAlignment="1">
      <alignment horizontal="justify" vertical="center" wrapText="1"/>
    </xf>
    <xf numFmtId="0" fontId="58" fillId="0" borderId="86" xfId="0" applyFont="1" applyBorder="1" applyAlignment="1">
      <alignment horizontal="center" vertical="center" wrapText="1"/>
    </xf>
    <xf numFmtId="0" fontId="58" fillId="0" borderId="81" xfId="0" applyFont="1" applyBorder="1" applyAlignment="1">
      <alignment horizontal="center" vertical="center" wrapText="1"/>
    </xf>
    <xf numFmtId="0" fontId="58" fillId="0" borderId="83" xfId="0" applyFont="1" applyBorder="1" applyAlignment="1">
      <alignment horizontal="center" vertical="center" wrapText="1"/>
    </xf>
    <xf numFmtId="0" fontId="58" fillId="0" borderId="85" xfId="0" applyFont="1" applyBorder="1" applyAlignment="1">
      <alignment horizontal="center" vertical="center" wrapText="1"/>
    </xf>
    <xf numFmtId="0" fontId="54" fillId="0" borderId="87" xfId="0" applyFont="1" applyBorder="1" applyAlignment="1">
      <alignment horizontal="center" vertical="center" wrapText="1"/>
    </xf>
    <xf numFmtId="0" fontId="54" fillId="0" borderId="88" xfId="0" applyFont="1" applyBorder="1" applyAlignment="1">
      <alignment horizontal="center" vertical="center" wrapText="1"/>
    </xf>
    <xf numFmtId="0" fontId="54" fillId="0" borderId="85" xfId="0" applyFont="1" applyBorder="1" applyAlignment="1">
      <alignment horizontal="center" vertical="center" wrapText="1"/>
    </xf>
    <xf numFmtId="0" fontId="63" fillId="0" borderId="0" xfId="0" applyFont="1" applyAlignment="1">
      <alignment horizontal="justify" vertical="center"/>
    </xf>
    <xf numFmtId="0" fontId="62" fillId="0" borderId="0" xfId="0" applyFont="1" applyAlignment="1">
      <alignment horizontal="justify" vertical="center"/>
    </xf>
    <xf numFmtId="0" fontId="63" fillId="0" borderId="15" xfId="0" applyFont="1" applyBorder="1" applyAlignment="1">
      <alignment horizontal="justify" vertical="center" wrapText="1"/>
    </xf>
    <xf numFmtId="0" fontId="63" fillId="0" borderId="30" xfId="0" applyFont="1" applyBorder="1" applyAlignment="1">
      <alignment horizontal="justify" vertical="center" wrapText="1"/>
    </xf>
    <xf numFmtId="0" fontId="65" fillId="0" borderId="0" xfId="0" applyFont="1">
      <alignment vertical="center"/>
    </xf>
    <xf numFmtId="0" fontId="63" fillId="0" borderId="6" xfId="0" applyFont="1" applyBorder="1" applyAlignment="1">
      <alignment horizontal="justify" vertical="center" wrapText="1"/>
    </xf>
    <xf numFmtId="0" fontId="47" fillId="0" borderId="0" xfId="0" applyFont="1">
      <alignment vertical="center"/>
    </xf>
    <xf numFmtId="0" fontId="0" fillId="0" borderId="0" xfId="0" applyAlignment="1">
      <alignment horizontal="center" vertical="center"/>
    </xf>
    <xf numFmtId="0" fontId="27" fillId="0" borderId="0" xfId="0" applyFont="1" applyAlignment="1">
      <alignment horizontal="center" vertical="center"/>
    </xf>
    <xf numFmtId="0" fontId="29" fillId="0" borderId="0" xfId="0" applyFont="1" applyAlignment="1">
      <alignment horizontal="left" vertical="center" wrapText="1"/>
    </xf>
    <xf numFmtId="0" fontId="29"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lignment horizontal="left" vertical="top" wrapText="1"/>
    </xf>
    <xf numFmtId="0" fontId="67" fillId="0" borderId="0" xfId="0" applyFont="1">
      <alignment vertical="center"/>
    </xf>
    <xf numFmtId="0" fontId="29" fillId="0" borderId="0" xfId="0" applyFont="1" applyAlignment="1">
      <alignment horizontal="center" vertical="center"/>
    </xf>
    <xf numFmtId="0" fontId="29" fillId="0" borderId="0" xfId="0" applyFont="1" applyAlignment="1">
      <alignment horizontal="left" vertical="center"/>
    </xf>
    <xf numFmtId="0" fontId="67" fillId="0" borderId="0" xfId="0" applyFont="1" applyAlignment="1">
      <alignment horizontal="center" vertical="center"/>
    </xf>
    <xf numFmtId="2" fontId="0" fillId="0" borderId="0" xfId="0" applyNumberFormat="1" applyAlignment="1">
      <alignment horizontal="right" vertical="center"/>
    </xf>
    <xf numFmtId="0" fontId="0" fillId="0" borderId="0" xfId="0" applyAlignment="1">
      <alignment horizontal="right" vertical="center"/>
    </xf>
    <xf numFmtId="179" fontId="0" fillId="0" borderId="0" xfId="0" applyNumberFormat="1">
      <alignment vertical="center"/>
    </xf>
    <xf numFmtId="2" fontId="0" fillId="0" borderId="0" xfId="0" applyNumberFormat="1">
      <alignment vertical="center"/>
    </xf>
    <xf numFmtId="180" fontId="0" fillId="0" borderId="0" xfId="0" applyNumberFormat="1">
      <alignment vertical="center"/>
    </xf>
    <xf numFmtId="1" fontId="0" fillId="0" borderId="0" xfId="0" applyNumberFormat="1">
      <alignment vertical="center"/>
    </xf>
    <xf numFmtId="2" fontId="21" fillId="37" borderId="0" xfId="0" applyNumberFormat="1" applyFont="1" applyFill="1">
      <alignment vertical="center"/>
    </xf>
    <xf numFmtId="2" fontId="68" fillId="37" borderId="0" xfId="0" applyNumberFormat="1" applyFont="1" applyFill="1">
      <alignment vertical="center"/>
    </xf>
    <xf numFmtId="2" fontId="0" fillId="37" borderId="0" xfId="0" applyNumberFormat="1" applyFill="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Border="1">
      <alignment vertical="center"/>
    </xf>
    <xf numFmtId="0" fontId="0" fillId="0" borderId="10" xfId="0" applyBorder="1" applyAlignment="1">
      <alignment horizontal="center" vertical="center" wrapText="1"/>
    </xf>
    <xf numFmtId="0" fontId="0" fillId="0" borderId="10" xfId="0" applyBorder="1" applyAlignment="1">
      <alignment vertical="center" wrapText="1"/>
    </xf>
    <xf numFmtId="2" fontId="0" fillId="0" borderId="10" xfId="0" applyNumberFormat="1"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177" fontId="0" fillId="0" borderId="51" xfId="0" applyNumberFormat="1" applyBorder="1">
      <alignment vertical="center"/>
    </xf>
    <xf numFmtId="2" fontId="0" fillId="0" borderId="51" xfId="0" applyNumberFormat="1" applyBorder="1">
      <alignment vertical="center"/>
    </xf>
    <xf numFmtId="0" fontId="0" fillId="0" borderId="51" xfId="0" applyBorder="1">
      <alignment vertical="center"/>
    </xf>
    <xf numFmtId="0" fontId="0" fillId="0" borderId="54" xfId="0" applyBorder="1">
      <alignment vertical="center"/>
    </xf>
    <xf numFmtId="2" fontId="0" fillId="0" borderId="54" xfId="0" applyNumberFormat="1" applyBorder="1">
      <alignment vertical="center"/>
    </xf>
    <xf numFmtId="0" fontId="0" fillId="0" borderId="22" xfId="0" applyBorder="1">
      <alignment vertical="center"/>
    </xf>
    <xf numFmtId="0" fontId="0" fillId="0" borderId="38" xfId="0" applyBorder="1">
      <alignment vertical="center"/>
    </xf>
    <xf numFmtId="0" fontId="0" fillId="0" borderId="54" xfId="0" applyBorder="1" applyAlignment="1">
      <alignment horizontal="center" vertical="center"/>
    </xf>
    <xf numFmtId="0" fontId="0" fillId="0" borderId="54" xfId="0"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0" fontId="0" fillId="0" borderId="0" xfId="0" applyAlignment="1">
      <alignment horizontal="center" vertical="center" wrapText="1"/>
    </xf>
    <xf numFmtId="2" fontId="0" fillId="0" borderId="51" xfId="0" applyNumberFormat="1" applyBorder="1" applyAlignment="1">
      <alignment vertical="center"/>
    </xf>
    <xf numFmtId="2" fontId="0" fillId="0" borderId="52" xfId="0" applyNumberFormat="1" applyBorder="1">
      <alignment vertical="center"/>
    </xf>
    <xf numFmtId="2" fontId="0" fillId="0" borderId="53" xfId="0" applyNumberFormat="1" applyBorder="1">
      <alignment vertical="center"/>
    </xf>
    <xf numFmtId="2" fontId="0" fillId="0" borderId="55" xfId="0" applyNumberFormat="1" applyBorder="1">
      <alignment vertical="center"/>
    </xf>
    <xf numFmtId="0" fontId="0" fillId="0" borderId="65" xfId="0" applyBorder="1">
      <alignment vertical="center"/>
    </xf>
    <xf numFmtId="0" fontId="0" fillId="0" borderId="11" xfId="0" applyBorder="1">
      <alignment vertical="center"/>
    </xf>
    <xf numFmtId="0" fontId="0" fillId="0" borderId="66" xfId="0" applyBorder="1" applyAlignment="1">
      <alignment horizontal="center" vertical="center"/>
    </xf>
    <xf numFmtId="2" fontId="0" fillId="0" borderId="65" xfId="0" applyNumberFormat="1" applyBorder="1">
      <alignment vertical="center"/>
    </xf>
    <xf numFmtId="2" fontId="0" fillId="0" borderId="11" xfId="0" applyNumberFormat="1" applyBorder="1">
      <alignment vertical="center"/>
    </xf>
    <xf numFmtId="2" fontId="0" fillId="0" borderId="66" xfId="0" applyNumberFormat="1" applyBorder="1">
      <alignment vertical="center"/>
    </xf>
    <xf numFmtId="0" fontId="0" fillId="0" borderId="58" xfId="0" applyBorder="1" applyAlignment="1">
      <alignment horizontal="center" vertical="center" wrapText="1"/>
    </xf>
    <xf numFmtId="0" fontId="0" fillId="0" borderId="13" xfId="0" applyBorder="1" applyAlignment="1">
      <alignment horizontal="center" vertical="center" wrapText="1"/>
    </xf>
    <xf numFmtId="0" fontId="0" fillId="0" borderId="53" xfId="0" applyBorder="1" applyAlignment="1">
      <alignment vertical="center" wrapText="1"/>
    </xf>
    <xf numFmtId="0" fontId="0" fillId="0" borderId="102" xfId="0" applyBorder="1" applyAlignment="1">
      <alignment horizontal="center" vertical="center" wrapText="1"/>
    </xf>
    <xf numFmtId="0" fontId="0" fillId="0" borderId="15" xfId="0" applyBorder="1">
      <alignment vertical="center"/>
    </xf>
    <xf numFmtId="0" fontId="0" fillId="0" borderId="29" xfId="0" applyBorder="1">
      <alignment vertical="center"/>
    </xf>
    <xf numFmtId="0" fontId="0" fillId="0" borderId="30" xfId="0" applyBorder="1">
      <alignment vertical="center"/>
    </xf>
    <xf numFmtId="0" fontId="0" fillId="0" borderId="0" xfId="0" applyAlignment="1">
      <alignment vertical="center" wrapText="1"/>
    </xf>
    <xf numFmtId="0" fontId="0" fillId="0" borderId="0" xfId="0" applyAlignment="1">
      <alignment horizontal="center" vertical="center"/>
    </xf>
    <xf numFmtId="0" fontId="0" fillId="0" borderId="14" xfId="0" applyBorder="1" applyAlignment="1">
      <alignment horizontal="center" vertical="center"/>
    </xf>
    <xf numFmtId="0" fontId="40" fillId="0" borderId="79" xfId="0" applyFont="1" applyBorder="1" applyAlignment="1">
      <alignment horizontal="center" vertical="center"/>
    </xf>
    <xf numFmtId="0" fontId="40" fillId="0" borderId="9" xfId="0" applyFont="1" applyBorder="1" applyAlignment="1">
      <alignment horizontal="center" vertical="center" wrapText="1"/>
    </xf>
    <xf numFmtId="0" fontId="40" fillId="0" borderId="0" xfId="0" applyFont="1" applyAlignment="1">
      <alignment horizontal="left" vertical="center"/>
    </xf>
    <xf numFmtId="0" fontId="40" fillId="0" borderId="10" xfId="0" applyFont="1" applyBorder="1" applyAlignment="1">
      <alignment horizontal="center" vertical="center"/>
    </xf>
    <xf numFmtId="0" fontId="40" fillId="0" borderId="66" xfId="0" applyFont="1" applyBorder="1" applyAlignment="1">
      <alignment horizontal="center" vertical="center"/>
    </xf>
    <xf numFmtId="0" fontId="40" fillId="0" borderId="57" xfId="0" applyFont="1" applyBorder="1" applyAlignment="1">
      <alignment horizontal="center" vertical="center"/>
    </xf>
    <xf numFmtId="0" fontId="40" fillId="0" borderId="11" xfId="0" applyFont="1" applyBorder="1" applyAlignment="1">
      <alignment horizontal="center" vertical="center"/>
    </xf>
    <xf numFmtId="0" fontId="40" fillId="0" borderId="8" xfId="0" applyFont="1" applyBorder="1" applyAlignment="1">
      <alignment horizontal="center" vertical="center"/>
    </xf>
    <xf numFmtId="0" fontId="40" fillId="0" borderId="12" xfId="0" applyFont="1" applyBorder="1" applyAlignment="1">
      <alignment horizontal="center" vertical="center"/>
    </xf>
    <xf numFmtId="0" fontId="43" fillId="0" borderId="2" xfId="0" applyFont="1" applyBorder="1" applyAlignment="1">
      <alignment horizontal="center" vertical="center" wrapText="1"/>
    </xf>
    <xf numFmtId="0" fontId="0" fillId="0" borderId="77" xfId="0" applyBorder="1" applyAlignment="1">
      <alignment horizontal="center" vertical="center"/>
    </xf>
    <xf numFmtId="0" fontId="0" fillId="0" borderId="75" xfId="0" applyBorder="1" applyAlignment="1">
      <alignment horizontal="center" vertical="center"/>
    </xf>
    <xf numFmtId="0" fontId="0" fillId="38" borderId="23" xfId="0" applyFill="1" applyBorder="1">
      <alignment vertical="center"/>
    </xf>
    <xf numFmtId="0" fontId="0" fillId="38" borderId="76" xfId="0" applyFill="1" applyBorder="1">
      <alignment vertical="center"/>
    </xf>
    <xf numFmtId="0" fontId="0" fillId="38" borderId="101" xfId="0" applyFill="1" applyBorder="1">
      <alignment vertical="center"/>
    </xf>
    <xf numFmtId="0" fontId="34" fillId="0" borderId="5" xfId="0" applyFont="1" applyBorder="1" applyAlignment="1">
      <alignment horizontal="center" vertical="center"/>
    </xf>
    <xf numFmtId="0" fontId="46" fillId="0" borderId="77" xfId="0" applyFont="1" applyBorder="1">
      <alignment vertical="center"/>
    </xf>
    <xf numFmtId="177" fontId="44" fillId="0" borderId="0" xfId="0" applyNumberFormat="1" applyFont="1" applyFill="1" applyBorder="1">
      <alignment vertical="center"/>
    </xf>
    <xf numFmtId="0" fontId="40" fillId="0" borderId="8" xfId="0" applyFont="1" applyBorder="1" applyAlignment="1">
      <alignment horizontal="center" vertical="center"/>
    </xf>
    <xf numFmtId="0" fontId="40" fillId="0" borderId="12" xfId="0" applyFont="1" applyBorder="1" applyAlignment="1">
      <alignment horizontal="center" vertical="center"/>
    </xf>
    <xf numFmtId="0" fontId="34" fillId="0" borderId="11" xfId="0" applyFont="1" applyBorder="1" applyAlignment="1">
      <alignment horizontal="center" vertical="center"/>
    </xf>
    <xf numFmtId="0" fontId="34" fillId="0" borderId="65" xfId="0" applyFont="1" applyBorder="1" applyAlignment="1">
      <alignment horizontal="center" vertical="center"/>
    </xf>
    <xf numFmtId="177" fontId="44" fillId="0" borderId="8" xfId="0" applyNumberFormat="1" applyFont="1" applyFill="1" applyBorder="1">
      <alignment vertical="center"/>
    </xf>
    <xf numFmtId="0" fontId="44" fillId="0" borderId="0" xfId="0" applyFont="1">
      <alignment vertical="center"/>
    </xf>
    <xf numFmtId="2" fontId="40" fillId="0" borderId="0" xfId="0" applyNumberFormat="1" applyFon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2" fontId="44" fillId="0" borderId="59" xfId="0" applyNumberFormat="1" applyFont="1" applyFill="1" applyBorder="1" applyAlignment="1">
      <alignment horizontal="center" vertical="center"/>
    </xf>
    <xf numFmtId="2" fontId="44" fillId="0" borderId="61" xfId="0" applyNumberFormat="1" applyFont="1" applyFill="1" applyBorder="1" applyAlignment="1">
      <alignment horizontal="center" vertical="center"/>
    </xf>
    <xf numFmtId="2" fontId="44" fillId="0" borderId="64" xfId="0" applyNumberFormat="1" applyFont="1" applyFill="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51" fillId="0" borderId="0" xfId="0" applyFont="1" applyAlignment="1">
      <alignment horizontal="center" vertical="center"/>
    </xf>
    <xf numFmtId="0" fontId="0" fillId="0" borderId="16" xfId="0" applyBorder="1" applyAlignment="1">
      <alignment vertical="center"/>
    </xf>
    <xf numFmtId="0" fontId="0" fillId="0" borderId="73" xfId="0" applyBorder="1" applyAlignment="1">
      <alignment vertical="center"/>
    </xf>
    <xf numFmtId="0" fontId="33" fillId="0" borderId="22" xfId="0" applyFont="1" applyBorder="1" applyAlignment="1">
      <alignment horizontal="center" vertical="center"/>
    </xf>
    <xf numFmtId="0" fontId="0" fillId="0" borderId="7" xfId="0" applyBorder="1" applyAlignment="1">
      <alignment vertical="center"/>
    </xf>
    <xf numFmtId="0" fontId="0" fillId="0" borderId="56" xfId="0" applyBorder="1" applyAlignment="1">
      <alignment vertical="center"/>
    </xf>
    <xf numFmtId="0" fontId="0" fillId="0" borderId="72" xfId="0" applyBorder="1" applyAlignment="1">
      <alignment horizontal="center" vertical="center"/>
    </xf>
    <xf numFmtId="0" fontId="0" fillId="0" borderId="75" xfId="0" applyFont="1" applyBorder="1" applyAlignment="1">
      <alignment horizontal="center" vertical="center"/>
    </xf>
    <xf numFmtId="0" fontId="34" fillId="0" borderId="72" xfId="0" applyFont="1" applyBorder="1">
      <alignment vertical="center"/>
    </xf>
    <xf numFmtId="0" fontId="35" fillId="0" borderId="0" xfId="0" applyFont="1" applyBorder="1" applyAlignment="1">
      <alignment horizontal="center" vertical="center" wrapText="1"/>
    </xf>
    <xf numFmtId="0" fontId="34" fillId="0" borderId="15" xfId="0" applyFont="1" applyBorder="1" applyAlignment="1">
      <alignment horizontal="center" vertical="center" wrapText="1"/>
    </xf>
    <xf numFmtId="177" fontId="36" fillId="0" borderId="38" xfId="0" applyNumberFormat="1" applyFont="1" applyBorder="1" applyAlignment="1">
      <alignment horizontal="center" vertical="center"/>
    </xf>
    <xf numFmtId="0" fontId="36" fillId="0" borderId="29" xfId="0" applyFont="1" applyBorder="1" applyAlignment="1">
      <alignment horizontal="center" vertical="center" wrapText="1"/>
    </xf>
    <xf numFmtId="0" fontId="36" fillId="0" borderId="28" xfId="0" applyFont="1" applyBorder="1" applyAlignment="1">
      <alignment horizontal="center" vertical="center"/>
    </xf>
    <xf numFmtId="0" fontId="72" fillId="0" borderId="27" xfId="0" applyFont="1" applyBorder="1" applyAlignment="1">
      <alignment horizontal="center" vertical="center"/>
    </xf>
    <xf numFmtId="0" fontId="72" fillId="0" borderId="29" xfId="0" applyFont="1" applyBorder="1" applyAlignment="1">
      <alignment horizontal="center" vertical="center" wrapText="1"/>
    </xf>
    <xf numFmtId="0" fontId="72" fillId="0" borderId="28" xfId="0" applyFont="1" applyBorder="1" applyAlignment="1">
      <alignment horizontal="center" vertical="center"/>
    </xf>
    <xf numFmtId="0" fontId="72" fillId="0" borderId="30" xfId="0" applyFont="1" applyBorder="1" applyAlignment="1">
      <alignment horizontal="center" vertical="center" wrapText="1"/>
    </xf>
    <xf numFmtId="179" fontId="32" fillId="37" borderId="107" xfId="0" applyNumberFormat="1" applyFont="1" applyFill="1" applyBorder="1" applyAlignment="1">
      <alignment horizontal="center" vertical="center"/>
    </xf>
    <xf numFmtId="179" fontId="32" fillId="39" borderId="107" xfId="0" applyNumberFormat="1" applyFont="1" applyFill="1" applyBorder="1" applyAlignment="1">
      <alignment horizontal="center" vertical="center"/>
    </xf>
    <xf numFmtId="179" fontId="32" fillId="40" borderId="107" xfId="0" applyNumberFormat="1" applyFont="1" applyFill="1" applyBorder="1" applyAlignment="1">
      <alignment horizontal="center" vertical="center"/>
    </xf>
    <xf numFmtId="179" fontId="32" fillId="40" borderId="105" xfId="0" applyNumberFormat="1" applyFont="1" applyFill="1" applyBorder="1" applyAlignment="1">
      <alignment horizontal="center" vertical="center"/>
    </xf>
    <xf numFmtId="179" fontId="32" fillId="35" borderId="107" xfId="0" applyNumberFormat="1" applyFont="1" applyFill="1" applyBorder="1" applyAlignment="1">
      <alignment horizontal="center" vertical="center"/>
    </xf>
    <xf numFmtId="179" fontId="32" fillId="35" borderId="113" xfId="0" applyNumberFormat="1" applyFont="1" applyFill="1" applyBorder="1" applyAlignment="1">
      <alignment horizontal="center" vertical="center"/>
    </xf>
    <xf numFmtId="179" fontId="32" fillId="35" borderId="114" xfId="0" applyNumberFormat="1" applyFont="1" applyFill="1" applyBorder="1" applyAlignment="1">
      <alignment horizontal="center" vertical="center"/>
    </xf>
    <xf numFmtId="179" fontId="32" fillId="35" borderId="110" xfId="0" applyNumberFormat="1" applyFont="1" applyFill="1" applyBorder="1" applyAlignment="1">
      <alignment horizontal="center" vertical="center"/>
    </xf>
    <xf numFmtId="179" fontId="32" fillId="37" borderId="105" xfId="0" applyNumberFormat="1" applyFont="1" applyFill="1" applyBorder="1" applyAlignment="1">
      <alignment horizontal="center" vertical="center"/>
    </xf>
    <xf numFmtId="179" fontId="32" fillId="37" borderId="113" xfId="0" applyNumberFormat="1" applyFont="1" applyFill="1" applyBorder="1" applyAlignment="1">
      <alignment horizontal="center" vertical="center"/>
    </xf>
    <xf numFmtId="179" fontId="32" fillId="41" borderId="106" xfId="0" applyNumberFormat="1" applyFont="1" applyFill="1" applyBorder="1" applyAlignment="1">
      <alignment horizontal="center" vertical="center"/>
    </xf>
    <xf numFmtId="179" fontId="32" fillId="39" borderId="106" xfId="0" applyNumberFormat="1" applyFont="1" applyFill="1" applyBorder="1" applyAlignment="1">
      <alignment horizontal="center" vertical="center"/>
    </xf>
    <xf numFmtId="179" fontId="32" fillId="39" borderId="113" xfId="0" applyNumberFormat="1" applyFont="1" applyFill="1" applyBorder="1" applyAlignment="1">
      <alignment horizontal="center" vertical="center"/>
    </xf>
    <xf numFmtId="179" fontId="32" fillId="41" borderId="112" xfId="0" applyNumberFormat="1" applyFont="1" applyFill="1" applyBorder="1" applyAlignment="1">
      <alignment horizontal="center" vertical="center"/>
    </xf>
    <xf numFmtId="179" fontId="32" fillId="41" borderId="113" xfId="0" applyNumberFormat="1" applyFont="1" applyFill="1" applyBorder="1" applyAlignment="1">
      <alignment horizontal="center" vertical="center"/>
    </xf>
    <xf numFmtId="179" fontId="36" fillId="41" borderId="104" xfId="0" applyNumberFormat="1" applyFont="1" applyFill="1" applyBorder="1" applyAlignment="1">
      <alignment horizontal="center" vertical="center"/>
    </xf>
    <xf numFmtId="179" fontId="32" fillId="40" borderId="113" xfId="0" applyNumberFormat="1" applyFont="1" applyFill="1" applyBorder="1" applyAlignment="1">
      <alignment horizontal="center" vertical="center"/>
    </xf>
    <xf numFmtId="0" fontId="73" fillId="0" borderId="0" xfId="0" applyFont="1">
      <alignment vertical="center"/>
    </xf>
    <xf numFmtId="0" fontId="33" fillId="0" borderId="59" xfId="0" applyFont="1" applyBorder="1" applyAlignment="1">
      <alignment horizontal="center" vertical="center"/>
    </xf>
    <xf numFmtId="0" fontId="71" fillId="0" borderId="63" xfId="0" applyFont="1" applyBorder="1" applyAlignment="1">
      <alignment horizontal="center" vertical="center" wrapText="1"/>
    </xf>
    <xf numFmtId="0" fontId="33" fillId="0" borderId="60" xfId="0" applyFont="1" applyBorder="1" applyAlignment="1">
      <alignment horizontal="center" vertical="center"/>
    </xf>
    <xf numFmtId="179" fontId="32" fillId="35" borderId="116" xfId="0" applyNumberFormat="1" applyFont="1" applyFill="1" applyBorder="1" applyAlignment="1">
      <alignment horizontal="center" vertical="center"/>
    </xf>
    <xf numFmtId="179" fontId="32" fillId="40" borderId="106" xfId="0" applyNumberFormat="1" applyFont="1" applyFill="1" applyBorder="1" applyAlignment="1">
      <alignment horizontal="center" vertical="center"/>
    </xf>
    <xf numFmtId="0" fontId="7" fillId="0" borderId="0" xfId="0" applyFont="1" applyAlignment="1">
      <alignment horizontal="center" vertical="center"/>
    </xf>
    <xf numFmtId="0" fontId="0" fillId="0" borderId="119" xfId="0" applyBorder="1" applyAlignment="1">
      <alignment horizontal="center" vertical="center"/>
    </xf>
    <xf numFmtId="0" fontId="0" fillId="0" borderId="122" xfId="0" applyBorder="1" applyAlignment="1">
      <alignment horizontal="center" vertical="center"/>
    </xf>
    <xf numFmtId="0" fontId="0" fillId="0" borderId="128" xfId="0" applyBorder="1" applyAlignment="1">
      <alignment horizontal="center" vertical="center"/>
    </xf>
    <xf numFmtId="0" fontId="0" fillId="0" borderId="24" xfId="0" applyBorder="1" applyAlignment="1">
      <alignment horizontal="center" vertical="center"/>
    </xf>
    <xf numFmtId="0" fontId="0" fillId="0" borderId="17" xfId="0" applyBorder="1">
      <alignment vertical="center"/>
    </xf>
    <xf numFmtId="0" fontId="0" fillId="0" borderId="71" xfId="0" applyBorder="1">
      <alignment vertical="center"/>
    </xf>
    <xf numFmtId="0" fontId="0" fillId="0" borderId="20" xfId="0" applyBorder="1">
      <alignment vertical="center"/>
    </xf>
    <xf numFmtId="0" fontId="71" fillId="0" borderId="130" xfId="0" applyFont="1" applyBorder="1" applyAlignment="1">
      <alignment horizontal="center" vertical="center"/>
    </xf>
    <xf numFmtId="0" fontId="71" fillId="0" borderId="109" xfId="0" applyFont="1" applyBorder="1" applyAlignment="1">
      <alignment horizontal="center" vertical="center"/>
    </xf>
    <xf numFmtId="0" fontId="71" fillId="0" borderId="131" xfId="0" applyFont="1" applyBorder="1" applyAlignment="1">
      <alignment horizontal="center" vertical="center"/>
    </xf>
    <xf numFmtId="0" fontId="0" fillId="0" borderId="132" xfId="0" applyBorder="1" applyAlignment="1">
      <alignment horizontal="center" vertical="center"/>
    </xf>
    <xf numFmtId="0" fontId="0" fillId="0" borderId="25" xfId="0" applyBorder="1" applyAlignment="1">
      <alignment horizontal="center" vertical="center"/>
    </xf>
    <xf numFmtId="177" fontId="0" fillId="0" borderId="25" xfId="0" applyNumberFormat="1" applyBorder="1" applyAlignment="1">
      <alignment horizontal="center" vertical="center"/>
    </xf>
    <xf numFmtId="0" fontId="0" fillId="42" borderId="25" xfId="0" applyFill="1" applyBorder="1">
      <alignment vertical="center"/>
    </xf>
    <xf numFmtId="0" fontId="0" fillId="42" borderId="69" xfId="0" applyFill="1" applyBorder="1">
      <alignment vertical="center"/>
    </xf>
    <xf numFmtId="0" fontId="0" fillId="0" borderId="129" xfId="0" applyBorder="1" applyAlignment="1">
      <alignment horizontal="center" vertical="center"/>
    </xf>
    <xf numFmtId="0" fontId="71" fillId="0" borderId="0" xfId="0" applyFont="1" applyFill="1" applyBorder="1" applyAlignment="1">
      <alignment horizontal="center" vertical="center"/>
    </xf>
    <xf numFmtId="2" fontId="0" fillId="0" borderId="133" xfId="0" applyNumberFormat="1" applyBorder="1">
      <alignment vertical="center"/>
    </xf>
    <xf numFmtId="2" fontId="0" fillId="0" borderId="126" xfId="0" applyNumberFormat="1" applyBorder="1">
      <alignment vertical="center"/>
    </xf>
    <xf numFmtId="2" fontId="0" fillId="0" borderId="125" xfId="0" applyNumberFormat="1" applyBorder="1">
      <alignment vertical="center"/>
    </xf>
    <xf numFmtId="2" fontId="0" fillId="0" borderId="126" xfId="0" applyNumberFormat="1" applyFont="1" applyBorder="1" applyAlignment="1">
      <alignment horizontal="right" vertical="center"/>
    </xf>
    <xf numFmtId="2" fontId="0" fillId="0" borderId="133" xfId="0" applyNumberFormat="1" applyFont="1" applyBorder="1">
      <alignment vertical="center"/>
    </xf>
    <xf numFmtId="2" fontId="0" fillId="0" borderId="134" xfId="0" applyNumberFormat="1" applyFont="1" applyBorder="1">
      <alignment vertical="center"/>
    </xf>
    <xf numFmtId="2" fontId="0" fillId="0" borderId="126" xfId="0" applyNumberFormat="1" applyFont="1" applyBorder="1">
      <alignment vertical="center"/>
    </xf>
    <xf numFmtId="2" fontId="0" fillId="0" borderId="125" xfId="0" applyNumberFormat="1" applyFont="1" applyBorder="1">
      <alignment vertical="center"/>
    </xf>
    <xf numFmtId="2" fontId="0" fillId="0" borderId="123" xfId="0" applyNumberFormat="1" applyFont="1" applyBorder="1" applyAlignment="1">
      <alignment horizontal="right" vertical="center"/>
    </xf>
    <xf numFmtId="2" fontId="0" fillId="0" borderId="134" xfId="0" applyNumberFormat="1" applyFont="1" applyBorder="1" applyAlignment="1">
      <alignment horizontal="right" vertical="center"/>
    </xf>
    <xf numFmtId="2" fontId="0" fillId="0" borderId="120" xfId="0" applyNumberFormat="1" applyFont="1" applyBorder="1" applyAlignment="1">
      <alignment horizontal="right" vertical="center"/>
    </xf>
    <xf numFmtId="2" fontId="0" fillId="0" borderId="135" xfId="0" applyNumberFormat="1" applyBorder="1" applyAlignment="1">
      <alignment horizontal="right" vertical="center"/>
    </xf>
    <xf numFmtId="2" fontId="0" fillId="0" borderId="124" xfId="0" applyNumberFormat="1" applyBorder="1" applyAlignment="1">
      <alignment horizontal="right" vertical="center"/>
    </xf>
    <xf numFmtId="2" fontId="0" fillId="0" borderId="121" xfId="0" applyNumberFormat="1" applyBorder="1" applyAlignment="1">
      <alignment horizontal="right" vertical="center"/>
    </xf>
    <xf numFmtId="2" fontId="0" fillId="0" borderId="124" xfId="0" applyNumberFormat="1" applyFont="1" applyBorder="1" applyAlignment="1">
      <alignment horizontal="right" vertical="center"/>
    </xf>
    <xf numFmtId="2" fontId="0" fillId="0" borderId="133" xfId="0" applyNumberFormat="1" applyFont="1" applyBorder="1" applyAlignment="1">
      <alignment horizontal="right" vertical="center"/>
    </xf>
    <xf numFmtId="2" fontId="0" fillId="0" borderId="135" xfId="0" applyNumberFormat="1" applyFont="1" applyBorder="1" applyAlignment="1">
      <alignment horizontal="right" vertical="center"/>
    </xf>
    <xf numFmtId="2" fontId="0" fillId="0" borderId="125" xfId="0" applyNumberFormat="1" applyFont="1" applyBorder="1" applyAlignment="1">
      <alignment horizontal="right" vertical="center"/>
    </xf>
    <xf numFmtId="2" fontId="0" fillId="0" borderId="121" xfId="0" applyNumberFormat="1" applyFont="1" applyBorder="1" applyAlignment="1">
      <alignment horizontal="right" vertical="center"/>
    </xf>
    <xf numFmtId="181" fontId="0" fillId="0" borderId="0" xfId="0" applyNumberFormat="1">
      <alignment vertical="center"/>
    </xf>
    <xf numFmtId="181" fontId="7" fillId="0" borderId="0" xfId="0" applyNumberFormat="1" applyFont="1" applyAlignment="1">
      <alignment horizontal="center" vertical="center"/>
    </xf>
    <xf numFmtId="2" fontId="0" fillId="0" borderId="132" xfId="0" applyNumberFormat="1" applyFont="1" applyBorder="1" applyAlignment="1">
      <alignment vertical="center"/>
    </xf>
    <xf numFmtId="2" fontId="0" fillId="0" borderId="122" xfId="0" applyNumberFormat="1" applyFont="1" applyBorder="1" applyAlignment="1">
      <alignment vertical="center"/>
    </xf>
    <xf numFmtId="179" fontId="32" fillId="35" borderId="106" xfId="0" applyNumberFormat="1" applyFont="1" applyFill="1" applyBorder="1" applyAlignment="1">
      <alignment horizontal="center" vertical="center"/>
    </xf>
    <xf numFmtId="179" fontId="32" fillId="35" borderId="108" xfId="0" applyNumberFormat="1" applyFont="1" applyFill="1" applyBorder="1" applyAlignment="1">
      <alignment horizontal="center" vertical="center"/>
    </xf>
    <xf numFmtId="179" fontId="32" fillId="37" borderId="115" xfId="0" applyNumberFormat="1" applyFont="1" applyFill="1" applyBorder="1" applyAlignment="1">
      <alignment horizontal="center" vertical="center"/>
    </xf>
    <xf numFmtId="179" fontId="32" fillId="40" borderId="116" xfId="0" applyNumberFormat="1" applyFont="1" applyFill="1" applyBorder="1" applyAlignment="1">
      <alignment horizontal="center" vertical="center"/>
    </xf>
    <xf numFmtId="179" fontId="32" fillId="39" borderId="105" xfId="0" applyNumberFormat="1" applyFont="1" applyFill="1" applyBorder="1" applyAlignment="1">
      <alignment horizontal="center" vertical="center"/>
    </xf>
    <xf numFmtId="179" fontId="32" fillId="37" borderId="106" xfId="0" applyNumberFormat="1" applyFont="1" applyFill="1" applyBorder="1" applyAlignment="1">
      <alignment horizontal="center" vertical="center"/>
    </xf>
    <xf numFmtId="179" fontId="42" fillId="41" borderId="105" xfId="0" applyNumberFormat="1" applyFont="1" applyFill="1" applyBorder="1" applyAlignment="1">
      <alignment horizontal="center" vertical="center"/>
    </xf>
    <xf numFmtId="179" fontId="74" fillId="35" borderId="107" xfId="0" applyNumberFormat="1" applyFont="1" applyFill="1" applyBorder="1" applyAlignment="1">
      <alignment horizontal="center" vertical="center"/>
    </xf>
    <xf numFmtId="179" fontId="74" fillId="35" borderId="109" xfId="0" applyNumberFormat="1" applyFont="1" applyFill="1" applyBorder="1" applyAlignment="1">
      <alignment horizontal="center" vertical="center"/>
    </xf>
    <xf numFmtId="179" fontId="74" fillId="35" borderId="111" xfId="0" applyNumberFormat="1" applyFont="1" applyFill="1" applyBorder="1" applyAlignment="1">
      <alignment horizontal="center" vertical="center"/>
    </xf>
    <xf numFmtId="179" fontId="74" fillId="35" borderId="116" xfId="0" applyNumberFormat="1" applyFont="1" applyFill="1" applyBorder="1" applyAlignment="1">
      <alignment horizontal="center" vertical="center"/>
    </xf>
    <xf numFmtId="179" fontId="74" fillId="35" borderId="118" xfId="0" applyNumberFormat="1" applyFont="1" applyFill="1" applyBorder="1" applyAlignment="1">
      <alignment horizontal="center" vertical="center"/>
    </xf>
    <xf numFmtId="179" fontId="74" fillId="35" borderId="117" xfId="0" applyNumberFormat="1" applyFont="1" applyFill="1" applyBorder="1" applyAlignment="1">
      <alignment horizontal="center" vertical="center"/>
    </xf>
    <xf numFmtId="179" fontId="32" fillId="0" borderId="107" xfId="0" applyNumberFormat="1" applyFont="1" applyFill="1" applyBorder="1" applyAlignment="1">
      <alignment horizontal="center" vertical="center"/>
    </xf>
    <xf numFmtId="179" fontId="42" fillId="40" borderId="106" xfId="0" applyNumberFormat="1" applyFont="1" applyFill="1" applyBorder="1" applyAlignment="1">
      <alignment horizontal="center" vertical="center"/>
    </xf>
    <xf numFmtId="179" fontId="32" fillId="40" borderId="115" xfId="0" applyNumberFormat="1" applyFont="1" applyFill="1" applyBorder="1" applyAlignment="1">
      <alignment horizontal="center" vertical="center"/>
    </xf>
    <xf numFmtId="179" fontId="32" fillId="39" borderId="112" xfId="0" applyNumberFormat="1" applyFont="1" applyFill="1" applyBorder="1" applyAlignment="1">
      <alignment horizontal="center" vertical="center"/>
    </xf>
    <xf numFmtId="179" fontId="42" fillId="41" borderId="112" xfId="0" applyNumberFormat="1" applyFont="1" applyFill="1" applyBorder="1" applyAlignment="1">
      <alignment horizontal="center" vertical="center"/>
    </xf>
    <xf numFmtId="179" fontId="42" fillId="41" borderId="113" xfId="0" applyNumberFormat="1" applyFont="1" applyFill="1" applyBorder="1" applyAlignment="1">
      <alignment horizontal="center" vertical="center"/>
    </xf>
    <xf numFmtId="179" fontId="74" fillId="0" borderId="110" xfId="0" applyNumberFormat="1" applyFont="1" applyFill="1" applyBorder="1" applyAlignment="1">
      <alignment horizontal="center" vertical="center"/>
    </xf>
    <xf numFmtId="179" fontId="74" fillId="0" borderId="111" xfId="0" applyNumberFormat="1" applyFont="1" applyFill="1" applyBorder="1" applyAlignment="1">
      <alignment horizontal="center" vertical="center"/>
    </xf>
    <xf numFmtId="179" fontId="74" fillId="0" borderId="107" xfId="0" applyNumberFormat="1" applyFont="1" applyFill="1" applyBorder="1" applyAlignment="1">
      <alignment horizontal="center" vertical="center"/>
    </xf>
    <xf numFmtId="179" fontId="74" fillId="0" borderId="109" xfId="0" applyNumberFormat="1" applyFont="1" applyFill="1" applyBorder="1" applyAlignment="1">
      <alignment horizontal="center" vertical="center"/>
    </xf>
    <xf numFmtId="2" fontId="0" fillId="35" borderId="10" xfId="0" applyNumberFormat="1" applyFill="1" applyBorder="1">
      <alignment vertical="center"/>
    </xf>
    <xf numFmtId="2" fontId="0" fillId="0" borderId="10" xfId="0" applyNumberFormat="1" applyFill="1" applyBorder="1">
      <alignment vertical="center"/>
    </xf>
    <xf numFmtId="2" fontId="0" fillId="0" borderId="53" xfId="0" applyNumberFormat="1" applyFill="1" applyBorder="1">
      <alignment vertical="center"/>
    </xf>
    <xf numFmtId="0" fontId="40" fillId="0" borderId="57" xfId="0" applyFont="1" applyBorder="1" applyAlignment="1">
      <alignment horizontal="right" vertical="center"/>
    </xf>
    <xf numFmtId="0" fontId="40" fillId="0" borderId="8" xfId="0" applyFont="1" applyBorder="1" applyAlignment="1">
      <alignment horizontal="right" vertical="center"/>
    </xf>
    <xf numFmtId="0" fontId="40" fillId="0" borderId="77" xfId="0" applyFont="1" applyBorder="1" applyAlignment="1">
      <alignment horizontal="center" vertical="center"/>
    </xf>
    <xf numFmtId="177" fontId="40" fillId="0" borderId="2" xfId="0" applyNumberFormat="1" applyFont="1" applyBorder="1" applyAlignment="1">
      <alignment horizontal="center" vertical="center"/>
    </xf>
    <xf numFmtId="0" fontId="35" fillId="0" borderId="75" xfId="0" applyFont="1" applyBorder="1">
      <alignment vertical="center"/>
    </xf>
    <xf numFmtId="0" fontId="40" fillId="0" borderId="75" xfId="0" applyFont="1" applyBorder="1">
      <alignment vertical="center"/>
    </xf>
    <xf numFmtId="177" fontId="40" fillId="0" borderId="20" xfId="0" applyNumberFormat="1" applyFont="1" applyBorder="1" applyAlignment="1">
      <alignment horizontal="center" vertical="center"/>
    </xf>
    <xf numFmtId="0" fontId="48" fillId="0" borderId="75" xfId="0" applyFont="1" applyBorder="1">
      <alignment vertical="center"/>
    </xf>
    <xf numFmtId="0" fontId="34" fillId="0" borderId="0" xfId="0" applyFont="1" applyBorder="1">
      <alignment vertical="center"/>
    </xf>
    <xf numFmtId="0" fontId="34" fillId="0" borderId="0" xfId="0" applyFont="1" applyBorder="1" applyAlignment="1">
      <alignment vertical="center"/>
    </xf>
    <xf numFmtId="2" fontId="34" fillId="0" borderId="0" xfId="0" applyNumberFormat="1" applyFont="1" applyBorder="1" applyAlignment="1">
      <alignment horizontal="right" vertical="center"/>
    </xf>
    <xf numFmtId="0" fontId="34" fillId="0" borderId="0" xfId="0" applyFont="1" applyBorder="1" applyAlignment="1">
      <alignment vertical="center" wrapText="1"/>
    </xf>
    <xf numFmtId="177" fontId="34" fillId="0" borderId="0" xfId="0" applyNumberFormat="1" applyFont="1" applyBorder="1" applyAlignment="1">
      <alignment vertical="center"/>
    </xf>
    <xf numFmtId="0" fontId="40" fillId="0" borderId="10" xfId="0" applyFont="1" applyBorder="1" applyAlignment="1">
      <alignment horizontal="center" vertical="center"/>
    </xf>
    <xf numFmtId="0" fontId="21" fillId="0" borderId="0" xfId="0" applyFont="1">
      <alignment vertical="center"/>
    </xf>
    <xf numFmtId="0" fontId="75" fillId="0" borderId="0" xfId="0" applyFont="1">
      <alignment vertical="center"/>
    </xf>
    <xf numFmtId="0" fontId="44" fillId="33" borderId="8" xfId="0" applyFont="1" applyFill="1" applyBorder="1" applyAlignment="1">
      <alignment horizontal="center" vertical="center" wrapText="1"/>
    </xf>
    <xf numFmtId="0" fontId="44" fillId="33" borderId="8" xfId="0" applyFont="1" applyFill="1" applyBorder="1" applyAlignment="1">
      <alignment vertical="center" wrapText="1"/>
    </xf>
    <xf numFmtId="0" fontId="44" fillId="33" borderId="11" xfId="0" applyFont="1" applyFill="1" applyBorder="1" applyAlignment="1">
      <alignment vertical="center" wrapText="1"/>
    </xf>
    <xf numFmtId="0" fontId="40" fillId="33" borderId="0" xfId="0" applyFont="1" applyFill="1">
      <alignment vertical="center"/>
    </xf>
    <xf numFmtId="0" fontId="44" fillId="33" borderId="57" xfId="0" applyFont="1" applyFill="1" applyBorder="1" applyAlignment="1">
      <alignment vertical="center" wrapText="1"/>
    </xf>
    <xf numFmtId="2" fontId="44" fillId="33" borderId="17" xfId="0" applyNumberFormat="1" applyFont="1" applyFill="1" applyBorder="1">
      <alignment vertical="center"/>
    </xf>
    <xf numFmtId="2" fontId="44" fillId="33" borderId="0" xfId="0" applyNumberFormat="1" applyFont="1" applyFill="1" applyBorder="1">
      <alignment vertical="center"/>
    </xf>
    <xf numFmtId="2" fontId="44" fillId="33" borderId="20" xfId="0" applyNumberFormat="1" applyFont="1" applyFill="1" applyBorder="1">
      <alignment vertical="center"/>
    </xf>
    <xf numFmtId="177" fontId="44" fillId="33" borderId="2" xfId="0" applyNumberFormat="1" applyFont="1" applyFill="1" applyBorder="1">
      <alignment vertical="center"/>
    </xf>
    <xf numFmtId="2" fontId="40" fillId="33" borderId="17" xfId="0" applyNumberFormat="1" applyFont="1" applyFill="1" applyBorder="1">
      <alignment vertical="center"/>
    </xf>
    <xf numFmtId="2" fontId="40" fillId="33" borderId="0" xfId="0" applyNumberFormat="1" applyFont="1" applyFill="1" applyBorder="1">
      <alignment vertical="center"/>
    </xf>
    <xf numFmtId="2" fontId="40" fillId="33" borderId="19" xfId="0" applyNumberFormat="1" applyFont="1" applyFill="1" applyBorder="1">
      <alignment vertical="center"/>
    </xf>
    <xf numFmtId="2" fontId="40" fillId="33" borderId="59" xfId="0" applyNumberFormat="1" applyFont="1" applyFill="1" applyBorder="1">
      <alignment vertical="center"/>
    </xf>
    <xf numFmtId="2" fontId="40" fillId="33" borderId="61" xfId="0" applyNumberFormat="1" applyFont="1" applyFill="1" applyBorder="1">
      <alignment vertical="center"/>
    </xf>
    <xf numFmtId="2" fontId="40" fillId="33" borderId="64" xfId="0" applyNumberFormat="1" applyFont="1" applyFill="1" applyBorder="1">
      <alignment vertical="center"/>
    </xf>
    <xf numFmtId="2" fontId="40" fillId="33" borderId="16" xfId="0" applyNumberFormat="1" applyFont="1" applyFill="1" applyBorder="1">
      <alignment vertical="center"/>
    </xf>
    <xf numFmtId="2" fontId="40" fillId="33" borderId="22" xfId="0" applyNumberFormat="1" applyFont="1" applyFill="1" applyBorder="1">
      <alignment vertical="center"/>
    </xf>
    <xf numFmtId="0" fontId="34" fillId="0" borderId="136" xfId="0" applyFont="1" applyBorder="1" applyAlignment="1">
      <alignment horizontal="center" vertical="center"/>
    </xf>
    <xf numFmtId="0" fontId="34" fillId="0" borderId="137" xfId="0" applyFont="1" applyBorder="1" applyAlignment="1">
      <alignment vertical="center"/>
    </xf>
    <xf numFmtId="0" fontId="34" fillId="0" borderId="138" xfId="0" applyFont="1" applyBorder="1" applyAlignment="1">
      <alignment horizontal="center" vertical="center"/>
    </xf>
    <xf numFmtId="0" fontId="34" fillId="0" borderId="139" xfId="0" applyFont="1" applyBorder="1" applyAlignment="1">
      <alignment vertical="center"/>
    </xf>
    <xf numFmtId="0" fontId="34" fillId="0" borderId="138" xfId="0" applyFont="1" applyBorder="1" applyAlignment="1">
      <alignment horizontal="center" vertical="center" wrapText="1"/>
    </xf>
    <xf numFmtId="0" fontId="34" fillId="0" borderId="140" xfId="0" applyFont="1" applyBorder="1" applyAlignment="1">
      <alignment horizontal="center" vertical="center" wrapText="1"/>
    </xf>
    <xf numFmtId="0" fontId="34" fillId="0" borderId="141" xfId="0" applyFont="1" applyBorder="1" applyAlignment="1">
      <alignment vertical="center"/>
    </xf>
    <xf numFmtId="0" fontId="34" fillId="43" borderId="136" xfId="0" applyFont="1" applyFill="1" applyBorder="1" applyAlignment="1">
      <alignment horizontal="center" vertical="center"/>
    </xf>
    <xf numFmtId="0" fontId="34" fillId="43" borderId="142" xfId="0" applyFont="1" applyFill="1" applyBorder="1" applyAlignment="1">
      <alignment horizontal="center" vertical="center"/>
    </xf>
    <xf numFmtId="0" fontId="34" fillId="43" borderId="137" xfId="0" applyFont="1" applyFill="1" applyBorder="1" applyAlignment="1">
      <alignment horizontal="center" vertical="center"/>
    </xf>
    <xf numFmtId="0" fontId="34" fillId="43" borderId="138" xfId="0" applyFont="1" applyFill="1" applyBorder="1" applyAlignment="1">
      <alignment horizontal="center" vertical="center"/>
    </xf>
    <xf numFmtId="0" fontId="34" fillId="43" borderId="143" xfId="0" applyFont="1" applyFill="1" applyBorder="1" applyAlignment="1">
      <alignment horizontal="center" vertical="center"/>
    </xf>
    <xf numFmtId="0" fontId="34" fillId="0" borderId="139" xfId="0" applyFont="1" applyBorder="1" applyAlignment="1">
      <alignment horizontal="center" vertical="center"/>
    </xf>
    <xf numFmtId="0" fontId="34" fillId="0" borderId="143" xfId="0" applyFont="1" applyBorder="1" applyAlignment="1">
      <alignment horizontal="center" vertical="center"/>
    </xf>
    <xf numFmtId="0" fontId="34" fillId="0" borderId="140" xfId="0" applyFont="1" applyBorder="1" applyAlignment="1">
      <alignment horizontal="center" vertical="center"/>
    </xf>
    <xf numFmtId="0" fontId="34" fillId="0" borderId="144" xfId="0" applyFont="1" applyBorder="1" applyAlignment="1">
      <alignment horizontal="center" vertical="center"/>
    </xf>
    <xf numFmtId="0" fontId="34" fillId="0" borderId="141" xfId="0" applyFont="1" applyBorder="1" applyAlignment="1">
      <alignment horizontal="center" vertical="center"/>
    </xf>
    <xf numFmtId="0" fontId="0" fillId="0" borderId="145" xfId="0" applyBorder="1" applyAlignment="1">
      <alignment horizontal="center" vertical="center"/>
    </xf>
    <xf numFmtId="0" fontId="35" fillId="0" borderId="146" xfId="0" applyFont="1" applyBorder="1" applyAlignment="1">
      <alignment horizontal="center" vertical="center" wrapText="1"/>
    </xf>
    <xf numFmtId="0" fontId="0" fillId="0" borderId="147" xfId="0" applyBorder="1" applyAlignment="1">
      <alignment horizontal="center" vertical="center"/>
    </xf>
    <xf numFmtId="0" fontId="40" fillId="0" borderId="148" xfId="0" applyFont="1"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10" xfId="0" applyBorder="1" applyAlignment="1">
      <alignment horizontal="center" vertical="center"/>
    </xf>
    <xf numFmtId="0" fontId="0" fillId="0" borderId="74" xfId="0" applyBorder="1" applyAlignment="1">
      <alignment horizontal="center" vertical="center"/>
    </xf>
    <xf numFmtId="0" fontId="0" fillId="0" borderId="6" xfId="0" applyBorder="1" applyAlignment="1">
      <alignment horizontal="center" vertical="center"/>
    </xf>
    <xf numFmtId="2" fontId="0" fillId="38" borderId="10" xfId="0" applyNumberFormat="1" applyFill="1" applyBorder="1" applyAlignment="1">
      <alignment horizontal="right" vertical="center"/>
    </xf>
    <xf numFmtId="2" fontId="0" fillId="38" borderId="10" xfId="0" applyNumberFormat="1" applyFill="1" applyBorder="1">
      <alignment vertical="center"/>
    </xf>
    <xf numFmtId="2" fontId="0" fillId="38" borderId="13" xfId="0" applyNumberFormat="1" applyFill="1" applyBorder="1">
      <alignment vertical="center"/>
    </xf>
    <xf numFmtId="2" fontId="0" fillId="38" borderId="53" xfId="0" applyNumberFormat="1" applyFill="1" applyBorder="1" applyAlignment="1">
      <alignment horizontal="right" vertical="center"/>
    </xf>
    <xf numFmtId="2" fontId="0" fillId="38" borderId="76" xfId="0" applyNumberFormat="1" applyFill="1" applyBorder="1">
      <alignment vertical="center"/>
    </xf>
    <xf numFmtId="2" fontId="0" fillId="38" borderId="53" xfId="0" applyNumberFormat="1" applyFill="1" applyBorder="1">
      <alignment vertical="center"/>
    </xf>
    <xf numFmtId="2" fontId="0" fillId="38" borderId="102" xfId="0" applyNumberFormat="1" applyFill="1" applyBorder="1">
      <alignment vertical="center"/>
    </xf>
    <xf numFmtId="2" fontId="0" fillId="38" borderId="54" xfId="0" applyNumberFormat="1" applyFill="1" applyBorder="1">
      <alignment vertical="center"/>
    </xf>
    <xf numFmtId="2" fontId="0" fillId="38" borderId="55" xfId="0" applyNumberFormat="1" applyFill="1" applyBorder="1">
      <alignment vertical="center"/>
    </xf>
    <xf numFmtId="2" fontId="0" fillId="38" borderId="23" xfId="0" applyNumberFormat="1" applyFill="1" applyBorder="1">
      <alignment vertical="center"/>
    </xf>
    <xf numFmtId="2" fontId="0" fillId="38" borderId="76" xfId="0" applyNumberFormat="1" applyFill="1" applyBorder="1" applyAlignment="1">
      <alignment horizontal="right" vertical="center"/>
    </xf>
    <xf numFmtId="2" fontId="0" fillId="38" borderId="101" xfId="0" applyNumberFormat="1" applyFill="1" applyBorder="1" applyAlignment="1">
      <alignment horizontal="right" vertical="center"/>
    </xf>
    <xf numFmtId="2" fontId="0" fillId="38" borderId="68" xfId="0" applyNumberFormat="1" applyFill="1" applyBorder="1">
      <alignment vertical="center"/>
    </xf>
    <xf numFmtId="2" fontId="0" fillId="38" borderId="51" xfId="0" applyNumberFormat="1" applyFill="1" applyBorder="1">
      <alignment vertical="center"/>
    </xf>
    <xf numFmtId="2" fontId="0" fillId="38" borderId="51" xfId="0" applyNumberFormat="1" applyFill="1" applyBorder="1" applyAlignment="1">
      <alignment horizontal="right" vertical="center"/>
    </xf>
    <xf numFmtId="2" fontId="0" fillId="38" borderId="52" xfId="0" applyNumberFormat="1" applyFill="1" applyBorder="1" applyAlignment="1">
      <alignment horizontal="right" vertical="center"/>
    </xf>
    <xf numFmtId="2" fontId="0" fillId="38" borderId="52" xfId="0" applyNumberFormat="1" applyFill="1" applyBorder="1">
      <alignment vertical="center"/>
    </xf>
    <xf numFmtId="2" fontId="0" fillId="38" borderId="54" xfId="0" applyNumberFormat="1" applyFill="1" applyBorder="1" applyAlignment="1">
      <alignment horizontal="right" vertical="center"/>
    </xf>
    <xf numFmtId="2" fontId="0" fillId="38" borderId="55" xfId="0" applyNumberFormat="1" applyFill="1" applyBorder="1" applyAlignment="1">
      <alignment horizontal="right" vertical="center"/>
    </xf>
    <xf numFmtId="0" fontId="0" fillId="0" borderId="73" xfId="0" applyBorder="1">
      <alignment vertical="center"/>
    </xf>
    <xf numFmtId="2" fontId="0" fillId="38" borderId="25" xfId="0" applyNumberFormat="1" applyFill="1" applyBorder="1">
      <alignment vertical="center"/>
    </xf>
    <xf numFmtId="2" fontId="0" fillId="38" borderId="3" xfId="0" applyNumberFormat="1" applyFill="1" applyBorder="1">
      <alignment vertical="center"/>
    </xf>
    <xf numFmtId="2" fontId="0" fillId="38" borderId="9" xfId="0" applyNumberFormat="1" applyFill="1" applyBorder="1">
      <alignment vertical="center"/>
    </xf>
    <xf numFmtId="2" fontId="0" fillId="38" borderId="58" xfId="0" applyNumberFormat="1" applyFill="1" applyBorder="1">
      <alignment vertical="center"/>
    </xf>
    <xf numFmtId="0" fontId="0" fillId="0" borderId="10" xfId="0" applyFill="1" applyBorder="1" applyAlignment="1">
      <alignment horizontal="center" vertical="center"/>
    </xf>
    <xf numFmtId="0" fontId="0" fillId="0" borderId="15" xfId="0" applyBorder="1" applyAlignment="1">
      <alignment horizontal="center" vertical="center"/>
    </xf>
    <xf numFmtId="0" fontId="0" fillId="0" borderId="54" xfId="0" applyFill="1" applyBorder="1" applyAlignment="1">
      <alignment horizontal="center" vertical="center"/>
    </xf>
    <xf numFmtId="0" fontId="0" fillId="0" borderId="30" xfId="0" applyFill="1" applyBorder="1" applyAlignment="1">
      <alignment horizontal="center" vertical="center"/>
    </xf>
    <xf numFmtId="2" fontId="0" fillId="36" borderId="68" xfId="0" applyNumberFormat="1" applyFill="1" applyBorder="1">
      <alignment vertical="center"/>
    </xf>
    <xf numFmtId="2" fontId="0" fillId="36" borderId="51" xfId="0" applyNumberFormat="1" applyFill="1" applyBorder="1">
      <alignment vertical="center"/>
    </xf>
    <xf numFmtId="2" fontId="0" fillId="36" borderId="52" xfId="0" applyNumberFormat="1" applyFill="1" applyBorder="1">
      <alignment vertical="center"/>
    </xf>
    <xf numFmtId="2" fontId="0" fillId="36" borderId="13" xfId="0" applyNumberFormat="1" applyFill="1" applyBorder="1">
      <alignment vertical="center"/>
    </xf>
    <xf numFmtId="2" fontId="0" fillId="36" borderId="10" xfId="0" applyNumberFormat="1" applyFill="1" applyBorder="1">
      <alignment vertical="center"/>
    </xf>
    <xf numFmtId="2" fontId="0" fillId="36" borderId="53" xfId="0" applyNumberFormat="1" applyFill="1" applyBorder="1">
      <alignment vertical="center"/>
    </xf>
    <xf numFmtId="2" fontId="0" fillId="36" borderId="9" xfId="0" applyNumberFormat="1" applyFill="1" applyBorder="1">
      <alignment vertical="center"/>
    </xf>
    <xf numFmtId="2" fontId="0" fillId="36" borderId="76" xfId="0" applyNumberFormat="1" applyFill="1" applyBorder="1">
      <alignment vertical="center"/>
    </xf>
    <xf numFmtId="2" fontId="0" fillId="36" borderId="10" xfId="0" applyNumberFormat="1" applyFill="1" applyBorder="1" applyAlignment="1">
      <alignment horizontal="right" vertical="center"/>
    </xf>
    <xf numFmtId="2" fontId="0" fillId="36" borderId="53" xfId="0" applyNumberFormat="1" applyFill="1" applyBorder="1" applyAlignment="1">
      <alignment horizontal="right" vertical="center"/>
    </xf>
    <xf numFmtId="2" fontId="0" fillId="36" borderId="101" xfId="0" applyNumberFormat="1" applyFill="1" applyBorder="1">
      <alignment vertical="center"/>
    </xf>
    <xf numFmtId="2" fontId="0" fillId="36" borderId="11" xfId="0" applyNumberFormat="1" applyFill="1" applyBorder="1">
      <alignment vertical="center"/>
    </xf>
    <xf numFmtId="2" fontId="0" fillId="36" borderId="149" xfId="0" applyNumberFormat="1" applyFill="1" applyBorder="1">
      <alignment vertical="center"/>
    </xf>
    <xf numFmtId="2" fontId="0" fillId="36" borderId="9" xfId="0" applyNumberFormat="1" applyFill="1" applyBorder="1" applyAlignment="1">
      <alignment horizontal="right" vertical="center"/>
    </xf>
    <xf numFmtId="2" fontId="0" fillId="36" borderId="78" xfId="0" applyNumberFormat="1" applyFill="1" applyBorder="1">
      <alignment vertical="center"/>
    </xf>
    <xf numFmtId="2" fontId="0" fillId="36" borderId="148" xfId="0" applyNumberFormat="1" applyFill="1" applyBorder="1">
      <alignment vertical="center"/>
    </xf>
    <xf numFmtId="2" fontId="0" fillId="36" borderId="102" xfId="0" applyNumberFormat="1" applyFill="1" applyBorder="1">
      <alignment vertical="center"/>
    </xf>
    <xf numFmtId="2" fontId="0" fillId="36" borderId="54" xfId="0" applyNumberFormat="1" applyFill="1" applyBorder="1">
      <alignment vertical="center"/>
    </xf>
    <xf numFmtId="2" fontId="0" fillId="36" borderId="79" xfId="0" applyNumberFormat="1" applyFill="1" applyBorder="1">
      <alignment vertical="center"/>
    </xf>
    <xf numFmtId="2" fontId="0" fillId="36" borderId="55" xfId="0" applyNumberFormat="1" applyFill="1" applyBorder="1">
      <alignment vertical="center"/>
    </xf>
    <xf numFmtId="2" fontId="0" fillId="37" borderId="68" xfId="0" applyNumberFormat="1" applyFill="1" applyBorder="1">
      <alignment vertical="center"/>
    </xf>
    <xf numFmtId="2" fontId="0" fillId="37" borderId="51" xfId="0" applyNumberFormat="1" applyFill="1" applyBorder="1">
      <alignment vertical="center"/>
    </xf>
    <xf numFmtId="2" fontId="0" fillId="37" borderId="52" xfId="0" applyNumberFormat="1" applyFill="1" applyBorder="1">
      <alignment vertical="center"/>
    </xf>
    <xf numFmtId="2" fontId="0" fillId="37" borderId="13" xfId="0" applyNumberFormat="1" applyFill="1" applyBorder="1">
      <alignment vertical="center"/>
    </xf>
    <xf numFmtId="2" fontId="0" fillId="37" borderId="10" xfId="0" applyNumberFormat="1" applyFill="1" applyBorder="1">
      <alignment vertical="center"/>
    </xf>
    <xf numFmtId="2" fontId="0" fillId="37" borderId="53" xfId="0" applyNumberFormat="1" applyFill="1" applyBorder="1">
      <alignment vertical="center"/>
    </xf>
    <xf numFmtId="0" fontId="0" fillId="38" borderId="37" xfId="0" applyFill="1" applyBorder="1">
      <alignment vertical="center"/>
    </xf>
    <xf numFmtId="0" fontId="0" fillId="38" borderId="78" xfId="0" applyFill="1" applyBorder="1">
      <alignment vertical="center"/>
    </xf>
    <xf numFmtId="0" fontId="0" fillId="38" borderId="148" xfId="0" applyFill="1" applyBorder="1">
      <alignment vertical="center"/>
    </xf>
    <xf numFmtId="2" fontId="0" fillId="38" borderId="101" xfId="0" applyNumberFormat="1" applyFill="1" applyBorder="1">
      <alignment vertical="center"/>
    </xf>
    <xf numFmtId="0" fontId="34" fillId="38" borderId="78" xfId="0" applyFont="1" applyFill="1" applyBorder="1">
      <alignment vertical="center"/>
    </xf>
    <xf numFmtId="0" fontId="34" fillId="38" borderId="37" xfId="0" applyFont="1" applyFill="1" applyBorder="1">
      <alignment vertical="center"/>
    </xf>
    <xf numFmtId="0" fontId="0" fillId="0" borderId="66" xfId="0" applyBorder="1" applyAlignment="1">
      <alignment vertical="center" wrapText="1"/>
    </xf>
    <xf numFmtId="0" fontId="0" fillId="38" borderId="71" xfId="0" applyFill="1" applyBorder="1">
      <alignment vertical="center"/>
    </xf>
    <xf numFmtId="2" fontId="0" fillId="38" borderId="24" xfId="0" applyNumberFormat="1" applyFill="1" applyBorder="1">
      <alignment vertical="center"/>
    </xf>
    <xf numFmtId="2" fontId="0" fillId="38" borderId="65" xfId="0" applyNumberFormat="1" applyFill="1" applyBorder="1">
      <alignment vertical="center"/>
    </xf>
    <xf numFmtId="2" fontId="0" fillId="38" borderId="11" xfId="0" applyNumberFormat="1" applyFill="1" applyBorder="1">
      <alignment vertical="center"/>
    </xf>
    <xf numFmtId="2" fontId="0" fillId="38" borderId="66" xfId="0" applyNumberFormat="1" applyFill="1" applyBorder="1">
      <alignment vertical="center"/>
    </xf>
    <xf numFmtId="2" fontId="0" fillId="36" borderId="65" xfId="0" applyNumberFormat="1" applyFill="1" applyBorder="1">
      <alignment vertical="center"/>
    </xf>
    <xf numFmtId="2" fontId="0" fillId="36" borderId="24" xfId="0" applyNumberFormat="1" applyFill="1" applyBorder="1">
      <alignment vertical="center"/>
    </xf>
    <xf numFmtId="2" fontId="0" fillId="36" borderId="71" xfId="0" applyNumberFormat="1" applyFill="1" applyBorder="1">
      <alignment vertical="center"/>
    </xf>
    <xf numFmtId="2" fontId="0" fillId="36" borderId="39" xfId="0" applyNumberFormat="1" applyFill="1" applyBorder="1">
      <alignment vertical="center"/>
    </xf>
    <xf numFmtId="2" fontId="0" fillId="36" borderId="27" xfId="0" applyNumberFormat="1" applyFill="1" applyBorder="1">
      <alignment vertical="center"/>
    </xf>
    <xf numFmtId="0" fontId="34" fillId="38" borderId="69" xfId="0" applyFont="1" applyFill="1" applyBorder="1">
      <alignment vertical="center"/>
    </xf>
    <xf numFmtId="0" fontId="0" fillId="0" borderId="0" xfId="0"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2" fontId="0" fillId="38" borderId="151" xfId="0" applyNumberFormat="1" applyFill="1" applyBorder="1" applyAlignment="1">
      <alignment horizontal="right" vertical="center" wrapText="1"/>
    </xf>
    <xf numFmtId="2" fontId="0" fillId="38" borderId="152" xfId="0" applyNumberFormat="1" applyFill="1" applyBorder="1" applyAlignment="1">
      <alignment horizontal="right" vertical="center" wrapText="1"/>
    </xf>
    <xf numFmtId="2" fontId="0" fillId="38" borderId="154" xfId="0" applyNumberFormat="1" applyFill="1" applyBorder="1" applyAlignment="1">
      <alignment horizontal="right" vertical="center" wrapText="1"/>
    </xf>
    <xf numFmtId="2" fontId="0" fillId="0" borderId="151" xfId="0" applyNumberFormat="1" applyBorder="1" applyAlignment="1">
      <alignment horizontal="right" vertical="center" wrapText="1"/>
    </xf>
    <xf numFmtId="2" fontId="0" fillId="0" borderId="152" xfId="0" applyNumberFormat="1" applyBorder="1" applyAlignment="1">
      <alignment horizontal="right" vertical="center" wrapText="1"/>
    </xf>
    <xf numFmtId="2" fontId="0" fillId="0" borderId="153" xfId="0" applyNumberFormat="1" applyBorder="1" applyAlignment="1">
      <alignment horizontal="right" vertical="center" wrapText="1"/>
    </xf>
    <xf numFmtId="2" fontId="0" fillId="0" borderId="154" xfId="0" applyNumberFormat="1" applyBorder="1" applyAlignment="1">
      <alignment horizontal="right" vertical="center" wrapText="1"/>
    </xf>
    <xf numFmtId="2" fontId="0" fillId="38" borderId="14" xfId="0" applyNumberFormat="1" applyFill="1" applyBorder="1" applyAlignment="1">
      <alignment horizontal="right" vertical="center" wrapText="1"/>
    </xf>
    <xf numFmtId="2" fontId="0" fillId="38" borderId="77" xfId="0" applyNumberFormat="1" applyFill="1" applyBorder="1" applyAlignment="1">
      <alignment horizontal="right" vertical="center" wrapText="1"/>
    </xf>
    <xf numFmtId="2" fontId="0" fillId="38" borderId="103" xfId="0" applyNumberFormat="1" applyFill="1" applyBorder="1" applyAlignment="1">
      <alignment horizontal="right" vertical="center" wrapText="1"/>
    </xf>
    <xf numFmtId="2" fontId="0" fillId="35" borderId="155" xfId="0" applyNumberFormat="1" applyFill="1" applyBorder="1" applyAlignment="1">
      <alignment horizontal="right" vertical="center" wrapText="1"/>
    </xf>
    <xf numFmtId="2" fontId="68" fillId="35" borderId="152" xfId="0" applyNumberFormat="1" applyFont="1" applyFill="1" applyBorder="1" applyAlignment="1">
      <alignment horizontal="right" vertical="center" wrapText="1"/>
    </xf>
    <xf numFmtId="2" fontId="0" fillId="37" borderId="26" xfId="0" applyNumberFormat="1" applyFill="1" applyBorder="1" applyAlignment="1">
      <alignment horizontal="right" vertical="center" wrapText="1"/>
    </xf>
    <xf numFmtId="2" fontId="0" fillId="37" borderId="79" xfId="0" applyNumberFormat="1" applyFill="1" applyBorder="1" applyAlignment="1">
      <alignment horizontal="right" vertical="center" wrapText="1"/>
    </xf>
    <xf numFmtId="2" fontId="0" fillId="37" borderId="27" xfId="0" applyNumberFormat="1" applyFill="1" applyBorder="1" applyAlignment="1">
      <alignment horizontal="right" vertical="center" wrapText="1"/>
    </xf>
    <xf numFmtId="2" fontId="0" fillId="37" borderId="150" xfId="0" applyNumberFormat="1" applyFill="1" applyBorder="1" applyAlignment="1">
      <alignment horizontal="right" vertical="center" wrapText="1"/>
    </xf>
    <xf numFmtId="2" fontId="0" fillId="37" borderId="72" xfId="0" applyNumberFormat="1" applyFill="1" applyBorder="1" applyAlignment="1">
      <alignment horizontal="right" vertical="center" wrapText="1"/>
    </xf>
    <xf numFmtId="2" fontId="68" fillId="37" borderId="77" xfId="0" applyNumberFormat="1" applyFont="1" applyFill="1" applyBorder="1" applyAlignment="1">
      <alignment horizontal="right" vertical="center" wrapText="1"/>
    </xf>
    <xf numFmtId="2" fontId="0" fillId="37" borderId="77" xfId="0" applyNumberFormat="1" applyFill="1" applyBorder="1" applyAlignment="1">
      <alignment horizontal="right" vertical="center" wrapText="1"/>
    </xf>
    <xf numFmtId="2" fontId="0" fillId="37" borderId="103" xfId="0" applyNumberFormat="1" applyFill="1" applyBorder="1" applyAlignment="1">
      <alignment horizontal="right" vertical="center" wrapText="1"/>
    </xf>
    <xf numFmtId="0" fontId="43" fillId="0" borderId="2" xfId="0" applyFont="1" applyBorder="1" applyAlignment="1">
      <alignment horizontal="center" vertical="center" wrapText="1"/>
    </xf>
    <xf numFmtId="0" fontId="44" fillId="33" borderId="8" xfId="0" applyFont="1" applyFill="1" applyBorder="1" applyAlignment="1">
      <alignment horizontal="center" vertical="center" wrapText="1"/>
    </xf>
    <xf numFmtId="0" fontId="40" fillId="0" borderId="11" xfId="0" applyFont="1" applyBorder="1" applyAlignment="1">
      <alignment horizontal="center" vertical="center"/>
    </xf>
    <xf numFmtId="0" fontId="40" fillId="0" borderId="8" xfId="0" applyFont="1" applyBorder="1" applyAlignment="1">
      <alignment horizontal="center" vertical="center"/>
    </xf>
    <xf numFmtId="0" fontId="40" fillId="0" borderId="12" xfId="0" applyFont="1" applyBorder="1" applyAlignment="1">
      <alignment horizontal="center" vertical="center"/>
    </xf>
    <xf numFmtId="0" fontId="40" fillId="0" borderId="10" xfId="0" applyFont="1" applyBorder="1" applyAlignment="1">
      <alignment horizontal="center" vertical="center"/>
    </xf>
    <xf numFmtId="0" fontId="40" fillId="0" borderId="9" xfId="0" applyFont="1" applyBorder="1" applyAlignment="1">
      <alignment horizontal="center" vertical="center" wrapText="1"/>
    </xf>
    <xf numFmtId="0" fontId="40" fillId="0" borderId="66" xfId="0" applyFont="1" applyBorder="1" applyAlignment="1">
      <alignment horizontal="center" vertical="center"/>
    </xf>
    <xf numFmtId="0" fontId="40" fillId="0" borderId="57" xfId="0" applyFont="1" applyBorder="1" applyAlignment="1">
      <alignment horizontal="center" vertical="center"/>
    </xf>
    <xf numFmtId="0" fontId="34" fillId="0" borderId="11" xfId="0" applyFont="1" applyBorder="1" applyAlignment="1">
      <alignment horizontal="center" vertical="center"/>
    </xf>
    <xf numFmtId="0" fontId="40" fillId="0" borderId="0" xfId="0" applyFont="1" applyAlignment="1">
      <alignment horizontal="left" vertical="center"/>
    </xf>
    <xf numFmtId="0" fontId="34" fillId="0" borderId="65" xfId="0" applyFont="1" applyBorder="1" applyAlignment="1">
      <alignment horizontal="center" vertical="center"/>
    </xf>
    <xf numFmtId="0" fontId="33" fillId="0" borderId="0" xfId="0" applyFont="1">
      <alignment vertical="center"/>
    </xf>
    <xf numFmtId="0" fontId="46" fillId="0" borderId="0" xfId="0" applyFont="1">
      <alignment vertical="center"/>
    </xf>
    <xf numFmtId="0" fontId="46" fillId="0" borderId="0" xfId="0" applyFont="1" applyAlignment="1">
      <alignment horizontal="right" vertical="center"/>
    </xf>
    <xf numFmtId="0" fontId="46" fillId="0" borderId="51" xfId="0" applyFont="1" applyBorder="1" applyAlignment="1">
      <alignment horizontal="center" vertical="center"/>
    </xf>
    <xf numFmtId="0" fontId="46" fillId="0" borderId="10" xfId="0" applyFont="1" applyBorder="1" applyAlignment="1">
      <alignment vertical="center"/>
    </xf>
    <xf numFmtId="0" fontId="46" fillId="0" borderId="11" xfId="0" applyFont="1" applyBorder="1" applyAlignment="1">
      <alignment horizontal="center" vertical="center"/>
    </xf>
    <xf numFmtId="0" fontId="46" fillId="0" borderId="53" xfId="0" applyFont="1" applyBorder="1" applyAlignment="1">
      <alignment horizontal="center" vertical="center"/>
    </xf>
    <xf numFmtId="0" fontId="46" fillId="0" borderId="66" xfId="0" applyFont="1" applyBorder="1" applyAlignment="1">
      <alignment horizontal="center" vertical="center"/>
    </xf>
    <xf numFmtId="0" fontId="46" fillId="0" borderId="55" xfId="0" applyFont="1" applyBorder="1" applyAlignment="1">
      <alignment horizontal="center" vertical="center"/>
    </xf>
    <xf numFmtId="0" fontId="40" fillId="0" borderId="0" xfId="0" applyFont="1" applyBorder="1" applyAlignment="1">
      <alignment horizontal="right" vertical="center"/>
    </xf>
    <xf numFmtId="0" fontId="48" fillId="0" borderId="77" xfId="0" applyFont="1" applyBorder="1" applyAlignment="1">
      <alignment vertical="center" wrapText="1"/>
    </xf>
    <xf numFmtId="0" fontId="40" fillId="0" borderId="71" xfId="0" applyFont="1" applyBorder="1">
      <alignment vertical="center"/>
    </xf>
    <xf numFmtId="177" fontId="44" fillId="0" borderId="2" xfId="0" applyNumberFormat="1" applyFont="1" applyFill="1" applyBorder="1">
      <alignment vertical="center"/>
    </xf>
    <xf numFmtId="0" fontId="68" fillId="0" borderId="0" xfId="0" applyFont="1">
      <alignment vertical="center"/>
    </xf>
    <xf numFmtId="0" fontId="44" fillId="0" borderId="0" xfId="0" applyFont="1" applyAlignment="1">
      <alignment horizontal="center" vertical="center"/>
    </xf>
    <xf numFmtId="0" fontId="68" fillId="0" borderId="0" xfId="0" applyFont="1" applyAlignment="1">
      <alignment horizontal="center" vertical="center"/>
    </xf>
    <xf numFmtId="0" fontId="68" fillId="0" borderId="0" xfId="0" applyFont="1" applyAlignment="1">
      <alignment horizontal="left" vertical="center"/>
    </xf>
    <xf numFmtId="0" fontId="44" fillId="0" borderId="0" xfId="0" applyFont="1" applyAlignment="1">
      <alignment vertical="center"/>
    </xf>
    <xf numFmtId="0" fontId="44" fillId="0" borderId="0" xfId="0" applyFont="1" applyAlignment="1">
      <alignment vertical="top" wrapText="1"/>
    </xf>
    <xf numFmtId="0" fontId="44" fillId="0" borderId="0" xfId="0" applyFont="1" applyAlignment="1">
      <alignment horizontal="left" vertical="center" indent="3"/>
    </xf>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12" xfId="0" applyFont="1" applyBorder="1" applyAlignment="1">
      <alignment horizontal="justify" vertical="center" wrapText="1"/>
    </xf>
    <xf numFmtId="0" fontId="2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justify"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0"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61" xfId="0" applyFont="1" applyBorder="1" applyAlignment="1">
      <alignment horizontal="center" vertical="center" wrapText="1"/>
    </xf>
    <xf numFmtId="0" fontId="6" fillId="0" borderId="16"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18" xfId="0" applyFont="1" applyBorder="1" applyAlignment="1">
      <alignment horizontal="justify" vertical="center" wrapText="1"/>
    </xf>
    <xf numFmtId="0" fontId="6" fillId="0" borderId="19"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21" xfId="0" applyFont="1" applyBorder="1" applyAlignment="1">
      <alignment horizontal="justify" vertical="center" wrapText="1"/>
    </xf>
    <xf numFmtId="0" fontId="4" fillId="0" borderId="7" xfId="0" applyFont="1" applyBorder="1" applyAlignment="1">
      <alignment horizontal="justify" vertical="top" wrapText="1"/>
    </xf>
    <xf numFmtId="0" fontId="4" fillId="0" borderId="8" xfId="0" applyFont="1" applyBorder="1" applyAlignment="1">
      <alignment horizontal="justify" vertical="top" wrapText="1"/>
    </xf>
    <xf numFmtId="0" fontId="4" fillId="0" borderId="12" xfId="0" applyFont="1" applyBorder="1" applyAlignment="1">
      <alignment horizontal="justify" vertical="top" wrapText="1"/>
    </xf>
    <xf numFmtId="0" fontId="6" fillId="0" borderId="22" xfId="0" applyFont="1" applyBorder="1" applyAlignment="1">
      <alignment horizontal="justify" vertical="center" wrapText="1"/>
    </xf>
    <xf numFmtId="0" fontId="6" fillId="0" borderId="64" xfId="0" applyFont="1" applyBorder="1" applyAlignment="1">
      <alignment horizontal="center" vertical="center" wrapText="1"/>
    </xf>
    <xf numFmtId="0" fontId="6" fillId="0" borderId="24" xfId="0" applyFont="1" applyBorder="1" applyAlignment="1">
      <alignment horizontal="justify" vertical="center" wrapText="1"/>
    </xf>
    <xf numFmtId="0" fontId="6" fillId="0" borderId="25" xfId="0" applyFont="1" applyBorder="1" applyAlignment="1">
      <alignment horizontal="justify" vertical="center" wrapText="1"/>
    </xf>
    <xf numFmtId="0" fontId="6" fillId="0" borderId="11" xfId="0" applyFont="1" applyBorder="1" applyAlignment="1">
      <alignment horizontal="justify" vertical="center"/>
    </xf>
    <xf numFmtId="0" fontId="6" fillId="0" borderId="8" xfId="0" applyFont="1" applyBorder="1" applyAlignment="1">
      <alignment horizontal="justify" vertical="center"/>
    </xf>
    <xf numFmtId="0" fontId="6" fillId="0" borderId="12" xfId="0" applyFont="1" applyBorder="1" applyAlignment="1">
      <alignment horizontal="justify" vertical="center"/>
    </xf>
    <xf numFmtId="0" fontId="6" fillId="0" borderId="11"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28" xfId="0" applyFont="1" applyBorder="1" applyAlignment="1">
      <alignment horizontal="justify" vertical="center" wrapText="1"/>
    </xf>
    <xf numFmtId="0" fontId="6" fillId="0" borderId="29" xfId="0" applyFont="1" applyBorder="1" applyAlignment="1">
      <alignment horizontal="justify" vertical="center" wrapText="1"/>
    </xf>
    <xf numFmtId="0" fontId="6" fillId="0" borderId="30" xfId="0" applyFont="1" applyBorder="1" applyAlignment="1">
      <alignment horizontal="justify" vertical="center" wrapText="1"/>
    </xf>
    <xf numFmtId="0" fontId="25" fillId="0" borderId="39"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4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5" xfId="0" applyFont="1" applyBorder="1" applyAlignment="1">
      <alignment horizontal="justify" vertical="center" wrapText="1"/>
    </xf>
    <xf numFmtId="0" fontId="6" fillId="0" borderId="33" xfId="0" applyFont="1" applyBorder="1" applyAlignment="1">
      <alignment horizontal="justify"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12" xfId="0" applyFont="1" applyBorder="1" applyAlignment="1">
      <alignment horizontal="left" vertical="center" wrapText="1"/>
    </xf>
    <xf numFmtId="0" fontId="6" fillId="0" borderId="3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52" fillId="0" borderId="29" xfId="0" applyFont="1" applyBorder="1" applyAlignment="1">
      <alignment horizontal="right" vertical="center"/>
    </xf>
    <xf numFmtId="0" fontId="53" fillId="34" borderId="1" xfId="0" applyFont="1" applyFill="1" applyBorder="1" applyAlignment="1">
      <alignment horizontal="center" vertical="center" wrapText="1"/>
    </xf>
    <xf numFmtId="0" fontId="53" fillId="34" borderId="2" xfId="0" applyFont="1" applyFill="1" applyBorder="1" applyAlignment="1">
      <alignment horizontal="center" vertical="center" wrapText="1"/>
    </xf>
    <xf numFmtId="0" fontId="6" fillId="0" borderId="7" xfId="0" applyFont="1" applyBorder="1" applyAlignment="1">
      <alignment horizontal="justify" vertical="center"/>
    </xf>
    <xf numFmtId="0" fontId="69" fillId="0" borderId="7" xfId="0" applyFont="1" applyBorder="1" applyAlignment="1">
      <alignment horizontal="justify" vertical="center" wrapText="1"/>
    </xf>
    <xf numFmtId="0" fontId="69" fillId="0" borderId="17" xfId="0" applyFont="1" applyBorder="1" applyAlignment="1">
      <alignment horizontal="justify" vertical="center" wrapText="1"/>
    </xf>
    <xf numFmtId="0" fontId="69" fillId="0" borderId="8" xfId="0" applyFont="1" applyBorder="1" applyAlignment="1">
      <alignment horizontal="justify" vertical="center" wrapText="1"/>
    </xf>
    <xf numFmtId="0" fontId="69" fillId="0" borderId="12" xfId="0" applyFont="1" applyBorder="1" applyAlignment="1">
      <alignment horizontal="justify" vertical="center" wrapText="1"/>
    </xf>
    <xf numFmtId="0" fontId="6" fillId="33" borderId="8"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6" fillId="33" borderId="7" xfId="0" applyFont="1" applyFill="1" applyBorder="1" applyAlignment="1">
      <alignment horizontal="center" vertical="center" wrapText="1"/>
    </xf>
    <xf numFmtId="0" fontId="6" fillId="33" borderId="8"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41" xfId="0" applyFont="1" applyFill="1" applyBorder="1" applyAlignment="1">
      <alignment horizontal="center" vertical="center"/>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34" borderId="65" xfId="0" applyFont="1" applyFill="1" applyBorder="1" applyAlignment="1">
      <alignment horizontal="left" vertical="center" wrapText="1"/>
    </xf>
    <xf numFmtId="0" fontId="6" fillId="34" borderId="2" xfId="0" applyFont="1" applyFill="1" applyBorder="1" applyAlignment="1">
      <alignment horizontal="left" vertical="center" wrapText="1"/>
    </xf>
    <xf numFmtId="0" fontId="6" fillId="34" borderId="32" xfId="0" applyFont="1" applyFill="1" applyBorder="1" applyAlignment="1">
      <alignment horizontal="left" vertical="center" wrapText="1"/>
    </xf>
    <xf numFmtId="0" fontId="6" fillId="0" borderId="11"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71" xfId="0" applyFont="1" applyBorder="1" applyAlignment="1">
      <alignment horizontal="center" vertical="center"/>
    </xf>
    <xf numFmtId="0" fontId="6" fillId="0" borderId="69" xfId="0" applyFont="1" applyBorder="1" applyAlignment="1">
      <alignment horizontal="center" vertical="center"/>
    </xf>
    <xf numFmtId="0" fontId="6" fillId="33" borderId="57" xfId="0" applyFont="1" applyFill="1" applyBorder="1" applyAlignment="1">
      <alignment horizontal="center" vertical="center"/>
    </xf>
    <xf numFmtId="0" fontId="6" fillId="0" borderId="25"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28" xfId="0" applyFont="1" applyBorder="1" applyAlignment="1">
      <alignment horizontal="center" vertical="center" wrapText="1"/>
    </xf>
    <xf numFmtId="0" fontId="6" fillId="33" borderId="8" xfId="0" applyFont="1" applyFill="1" applyBorder="1" applyAlignment="1">
      <alignment horizontal="left" vertical="center"/>
    </xf>
    <xf numFmtId="0" fontId="6" fillId="33" borderId="57" xfId="0" applyFont="1" applyFill="1" applyBorder="1" applyAlignment="1">
      <alignment horizontal="left" vertical="center"/>
    </xf>
    <xf numFmtId="0" fontId="30" fillId="0" borderId="0" xfId="0" applyFont="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65"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5" fillId="0" borderId="6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6" fillId="0" borderId="56" xfId="0" applyFont="1" applyBorder="1" applyAlignment="1">
      <alignment horizontal="left" vertical="center" wrapText="1"/>
    </xf>
    <xf numFmtId="0" fontId="6" fillId="0" borderId="57" xfId="0" applyFont="1" applyBorder="1" applyAlignment="1">
      <alignment horizontal="left" vertical="center" wrapText="1"/>
    </xf>
    <xf numFmtId="0" fontId="6" fillId="0" borderId="58" xfId="0" applyFont="1" applyBorder="1" applyAlignment="1">
      <alignment horizontal="left" vertical="center" wrapText="1"/>
    </xf>
    <xf numFmtId="0" fontId="3" fillId="0" borderId="57"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4" fillId="0" borderId="65" xfId="0" applyFont="1" applyBorder="1" applyAlignment="1">
      <alignment horizontal="center" vertical="center"/>
    </xf>
    <xf numFmtId="0" fontId="34" fillId="0" borderId="3" xfId="0" applyFont="1" applyBorder="1" applyAlignment="1">
      <alignment horizontal="center" vertical="center"/>
    </xf>
    <xf numFmtId="0" fontId="34" fillId="0" borderId="11" xfId="0" applyFont="1" applyBorder="1" applyAlignment="1">
      <alignment horizontal="center" vertical="center"/>
    </xf>
    <xf numFmtId="0" fontId="34" fillId="0" borderId="9" xfId="0" applyFont="1" applyBorder="1" applyAlignment="1">
      <alignment horizontal="center" vertical="center"/>
    </xf>
    <xf numFmtId="2" fontId="32" fillId="0" borderId="23" xfId="0" applyNumberFormat="1" applyFont="1" applyBorder="1" applyAlignment="1">
      <alignment horizontal="center" vertical="center"/>
    </xf>
    <xf numFmtId="2" fontId="32" fillId="0" borderId="14" xfId="0" applyNumberFormat="1" applyFont="1" applyBorder="1" applyAlignment="1">
      <alignment horizontal="center" vertical="center"/>
    </xf>
    <xf numFmtId="2" fontId="32" fillId="0" borderId="37" xfId="0" applyNumberFormat="1" applyFont="1" applyBorder="1" applyAlignment="1">
      <alignment horizontal="center" vertical="center"/>
    </xf>
    <xf numFmtId="2" fontId="38" fillId="0" borderId="59" xfId="0" applyNumberFormat="1" applyFont="1" applyBorder="1" applyAlignment="1">
      <alignment horizontal="center" vertical="center"/>
    </xf>
    <xf numFmtId="2" fontId="38" fillId="0" borderId="61" xfId="0" applyNumberFormat="1" applyFont="1" applyBorder="1" applyAlignment="1">
      <alignment horizontal="center" vertical="center"/>
    </xf>
    <xf numFmtId="2" fontId="38" fillId="0" borderId="64" xfId="0" applyNumberFormat="1" applyFont="1" applyBorder="1" applyAlignment="1">
      <alignment horizontal="center" vertical="center"/>
    </xf>
    <xf numFmtId="0" fontId="40" fillId="0" borderId="0" xfId="0" applyFont="1" applyAlignment="1">
      <alignment horizontal="left" vertical="center"/>
    </xf>
    <xf numFmtId="0" fontId="40" fillId="0" borderId="31" xfId="0" applyFont="1" applyBorder="1" applyAlignment="1">
      <alignment horizontal="center" vertical="center"/>
    </xf>
    <xf numFmtId="0" fontId="40" fillId="0" borderId="4" xfId="0" applyFont="1" applyBorder="1" applyAlignment="1">
      <alignment horizontal="center" vertical="center"/>
    </xf>
    <xf numFmtId="0" fontId="40" fillId="0" borderId="14" xfId="0" applyFont="1" applyBorder="1" applyAlignment="1">
      <alignment horizontal="center" vertical="center"/>
    </xf>
    <xf numFmtId="0" fontId="40" fillId="0" borderId="77" xfId="0" applyFont="1" applyBorder="1" applyAlignment="1">
      <alignment horizontal="center" vertical="center"/>
    </xf>
    <xf numFmtId="0" fontId="40" fillId="0" borderId="26" xfId="0" applyFont="1" applyBorder="1" applyAlignment="1">
      <alignment horizontal="center" vertical="center"/>
    </xf>
    <xf numFmtId="0" fontId="40" fillId="0" borderId="79" xfId="0" applyFont="1" applyBorder="1" applyAlignment="1">
      <alignment horizontal="center" vertical="center"/>
    </xf>
    <xf numFmtId="0" fontId="40" fillId="0" borderId="24" xfId="0" applyFont="1" applyBorder="1" applyAlignment="1">
      <alignment horizontal="center" vertical="center" textRotation="255"/>
    </xf>
    <xf numFmtId="0" fontId="40" fillId="0" borderId="75" xfId="0" applyFont="1" applyBorder="1" applyAlignment="1">
      <alignment horizontal="center" vertical="center" textRotation="255"/>
    </xf>
    <xf numFmtId="0" fontId="40" fillId="0" borderId="17" xfId="0" applyFont="1" applyBorder="1" applyAlignment="1">
      <alignment horizontal="center" vertical="center" textRotation="255"/>
    </xf>
    <xf numFmtId="0" fontId="40" fillId="0" borderId="0" xfId="0" applyFont="1" applyBorder="1" applyAlignment="1">
      <alignment horizontal="center" vertical="center" textRotation="255"/>
    </xf>
    <xf numFmtId="0" fontId="40" fillId="0" borderId="27" xfId="0" applyFont="1" applyBorder="1" applyAlignment="1">
      <alignment horizontal="center" vertical="center" textRotation="255"/>
    </xf>
    <xf numFmtId="0" fontId="40" fillId="0" borderId="71" xfId="0" applyFont="1" applyBorder="1" applyAlignment="1">
      <alignment horizontal="center" vertical="center" textRotation="255"/>
    </xf>
    <xf numFmtId="0" fontId="49" fillId="0" borderId="31" xfId="0" applyFont="1" applyBorder="1" applyAlignment="1">
      <alignment horizontal="center" vertical="center" textRotation="255"/>
    </xf>
    <xf numFmtId="0" fontId="49" fillId="0" borderId="14" xfId="0" applyFont="1" applyBorder="1" applyAlignment="1">
      <alignment horizontal="center" vertical="center" textRotation="255"/>
    </xf>
    <xf numFmtId="0" fontId="49" fillId="0" borderId="26" xfId="0" applyFont="1" applyBorder="1" applyAlignment="1">
      <alignment horizontal="center" vertical="center" textRotation="255"/>
    </xf>
    <xf numFmtId="2" fontId="32" fillId="0" borderId="25" xfId="0" applyNumberFormat="1" applyFont="1" applyBorder="1" applyAlignment="1">
      <alignment horizontal="center" vertical="center"/>
    </xf>
    <xf numFmtId="2" fontId="32" fillId="0" borderId="72" xfId="0" applyNumberFormat="1" applyFont="1" applyBorder="1" applyAlignment="1">
      <alignment horizontal="center" vertical="center"/>
    </xf>
    <xf numFmtId="2" fontId="32" fillId="0" borderId="69" xfId="0" applyNumberFormat="1" applyFont="1" applyBorder="1" applyAlignment="1">
      <alignment horizontal="center" vertical="center"/>
    </xf>
    <xf numFmtId="0" fontId="38" fillId="0" borderId="61" xfId="0" applyFont="1" applyBorder="1" applyAlignment="1">
      <alignment horizontal="center" vertical="center"/>
    </xf>
    <xf numFmtId="0" fontId="38" fillId="0" borderId="64" xfId="0" applyFont="1" applyBorder="1" applyAlignment="1">
      <alignment horizontal="center" vertical="center"/>
    </xf>
    <xf numFmtId="0" fontId="40" fillId="0" borderId="0" xfId="0" applyFont="1" applyAlignment="1">
      <alignment horizontal="left" vertical="center" wrapText="1"/>
    </xf>
    <xf numFmtId="0" fontId="48" fillId="0" borderId="77" xfId="0" applyFont="1" applyBorder="1" applyAlignment="1">
      <alignment horizontal="left" vertical="top" wrapText="1"/>
    </xf>
    <xf numFmtId="0" fontId="48" fillId="0" borderId="79" xfId="0" applyFont="1" applyBorder="1" applyAlignment="1">
      <alignment horizontal="left" vertical="top" wrapText="1"/>
    </xf>
    <xf numFmtId="0" fontId="51" fillId="0" borderId="0" xfId="0" applyFont="1" applyAlignment="1">
      <alignment horizontal="left" vertical="center"/>
    </xf>
    <xf numFmtId="0" fontId="34" fillId="0" borderId="8" xfId="0" applyFont="1" applyBorder="1" applyAlignment="1">
      <alignment horizontal="center" vertical="center"/>
    </xf>
    <xf numFmtId="0" fontId="40" fillId="0" borderId="11" xfId="0" applyFont="1" applyBorder="1" applyAlignment="1">
      <alignment horizontal="center" vertical="center"/>
    </xf>
    <xf numFmtId="0" fontId="40" fillId="0" borderId="8" xfId="0" applyFont="1" applyBorder="1" applyAlignment="1">
      <alignment horizontal="center" vertical="center"/>
    </xf>
    <xf numFmtId="0" fontId="40" fillId="0" borderId="8"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66" xfId="0" applyFont="1" applyBorder="1" applyAlignment="1">
      <alignment horizontal="center" vertical="center"/>
    </xf>
    <xf numFmtId="0" fontId="40" fillId="0" borderId="57" xfId="0" applyFont="1" applyBorder="1" applyAlignment="1">
      <alignment horizontal="center" vertical="center"/>
    </xf>
    <xf numFmtId="0" fontId="32" fillId="0" borderId="31" xfId="0" applyFont="1" applyBorder="1" applyAlignment="1">
      <alignment horizontal="center" vertical="center" textRotation="255"/>
    </xf>
    <xf numFmtId="0" fontId="32" fillId="0" borderId="14" xfId="0" applyFont="1" applyBorder="1" applyAlignment="1">
      <alignment horizontal="center" vertical="center" textRotation="255"/>
    </xf>
    <xf numFmtId="0" fontId="32" fillId="0" borderId="26" xfId="0" applyFont="1" applyBorder="1" applyAlignment="1">
      <alignment horizontal="center" vertical="center" textRotation="255"/>
    </xf>
    <xf numFmtId="0" fontId="47" fillId="0" borderId="0" xfId="0" applyFont="1" applyAlignment="1">
      <alignment horizontal="left" vertical="center"/>
    </xf>
    <xf numFmtId="0" fontId="32" fillId="0" borderId="68" xfId="0" applyFont="1" applyBorder="1" applyAlignment="1">
      <alignment horizontal="center" vertical="center"/>
    </xf>
    <xf numFmtId="0" fontId="32" fillId="0" borderId="51" xfId="0" applyFont="1" applyBorder="1" applyAlignment="1">
      <alignment horizontal="center" vertical="center"/>
    </xf>
    <xf numFmtId="0" fontId="32" fillId="0" borderId="52" xfId="0" applyFont="1" applyBorder="1" applyAlignment="1">
      <alignment horizontal="center" vertical="center"/>
    </xf>
    <xf numFmtId="0" fontId="40" fillId="0" borderId="13"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10" xfId="0" applyFont="1" applyBorder="1" applyAlignment="1">
      <alignment horizontal="center" vertical="center"/>
    </xf>
    <xf numFmtId="2" fontId="40" fillId="0" borderId="39" xfId="0" applyNumberFormat="1" applyFont="1" applyBorder="1" applyAlignment="1">
      <alignment horizontal="center" vertical="center"/>
    </xf>
    <xf numFmtId="2" fontId="40" fillId="0" borderId="41" xfId="0" applyNumberFormat="1" applyFont="1" applyBorder="1" applyAlignment="1">
      <alignment horizontal="center" vertical="center"/>
    </xf>
    <xf numFmtId="0" fontId="34" fillId="0" borderId="0" xfId="0" applyFont="1" applyBorder="1" applyAlignment="1">
      <alignment horizontal="center" vertical="center"/>
    </xf>
    <xf numFmtId="0" fontId="44" fillId="0" borderId="8" xfId="0" applyFont="1" applyBorder="1" applyAlignment="1">
      <alignment horizontal="left" vertical="center" wrapText="1"/>
    </xf>
    <xf numFmtId="0" fontId="44" fillId="0" borderId="20" xfId="0" applyFont="1" applyBorder="1" applyAlignment="1">
      <alignment horizontal="left" vertical="center" wrapText="1"/>
    </xf>
    <xf numFmtId="0" fontId="44" fillId="33" borderId="8" xfId="0" applyFont="1" applyFill="1" applyBorder="1" applyAlignment="1">
      <alignment horizontal="center" vertical="center" wrapText="1"/>
    </xf>
    <xf numFmtId="0" fontId="34" fillId="0" borderId="39" xfId="0" applyFont="1" applyBorder="1" applyAlignment="1">
      <alignment horizontal="center" vertical="center"/>
    </xf>
    <xf numFmtId="0" fontId="34" fillId="0" borderId="40" xfId="0" applyFont="1" applyBorder="1" applyAlignment="1">
      <alignment horizontal="center" vertical="center"/>
    </xf>
    <xf numFmtId="0" fontId="34" fillId="0" borderId="41" xfId="0" applyFont="1" applyBorder="1" applyAlignment="1">
      <alignment horizontal="center" vertical="center"/>
    </xf>
    <xf numFmtId="0" fontId="34" fillId="0" borderId="39" xfId="0" applyFont="1" applyBorder="1" applyAlignment="1">
      <alignment horizontal="center" vertical="center" wrapText="1"/>
    </xf>
    <xf numFmtId="0" fontId="34" fillId="0" borderId="41" xfId="0" applyFont="1" applyBorder="1" applyAlignment="1">
      <alignment horizontal="center" vertical="center" wrapText="1"/>
    </xf>
    <xf numFmtId="2" fontId="76" fillId="0" borderId="39" xfId="0" applyNumberFormat="1" applyFont="1" applyBorder="1" applyAlignment="1">
      <alignment horizontal="center" vertical="center"/>
    </xf>
    <xf numFmtId="2" fontId="76" fillId="0" borderId="41" xfId="0" applyNumberFormat="1" applyFont="1" applyBorder="1" applyAlignment="1">
      <alignment horizontal="center" vertical="center"/>
    </xf>
    <xf numFmtId="0" fontId="0" fillId="0" borderId="29" xfId="0" applyBorder="1" applyAlignment="1">
      <alignment horizontal="center" vertical="center"/>
    </xf>
    <xf numFmtId="0" fontId="47" fillId="0" borderId="0" xfId="0" applyFont="1" applyAlignment="1">
      <alignment horizontal="center" vertical="center"/>
    </xf>
    <xf numFmtId="0" fontId="41" fillId="0" borderId="0" xfId="0" applyFont="1" applyAlignment="1">
      <alignment horizontal="center" vertical="center"/>
    </xf>
    <xf numFmtId="0" fontId="42" fillId="0" borderId="73" xfId="0" applyFont="1" applyBorder="1" applyAlignment="1">
      <alignment horizontal="center" vertical="center" textRotation="255" wrapText="1"/>
    </xf>
    <xf numFmtId="0" fontId="42" fillId="0" borderId="22" xfId="0" applyFont="1" applyBorder="1" applyAlignment="1">
      <alignment horizontal="center" vertical="center" textRotation="255" wrapText="1"/>
    </xf>
    <xf numFmtId="0" fontId="42" fillId="0" borderId="38" xfId="0" applyFont="1" applyBorder="1" applyAlignment="1">
      <alignment horizontal="center" vertical="center" textRotation="255" wrapText="1"/>
    </xf>
    <xf numFmtId="0" fontId="43" fillId="0" borderId="65" xfId="0" applyFont="1" applyBorder="1" applyAlignment="1">
      <alignment horizontal="center" vertical="center" wrapText="1"/>
    </xf>
    <xf numFmtId="0" fontId="43" fillId="0" borderId="2" xfId="0" applyFont="1" applyBorder="1" applyAlignment="1">
      <alignment horizontal="center" vertical="center" wrapText="1"/>
    </xf>
    <xf numFmtId="0" fontId="44" fillId="0" borderId="65" xfId="0" applyFont="1" applyBorder="1" applyAlignment="1">
      <alignment horizontal="center" vertical="center" wrapText="1"/>
    </xf>
    <xf numFmtId="0" fontId="44" fillId="0" borderId="3" xfId="0" applyFont="1" applyBorder="1" applyAlignment="1">
      <alignment horizontal="center" vertical="center" wrapText="1"/>
    </xf>
    <xf numFmtId="0" fontId="44" fillId="33" borderId="2"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44" fillId="33" borderId="65" xfId="0" applyFont="1" applyFill="1" applyBorder="1" applyAlignment="1">
      <alignment horizontal="center" vertical="center" wrapText="1"/>
    </xf>
    <xf numFmtId="2" fontId="40" fillId="33" borderId="17" xfId="0" applyNumberFormat="1" applyFont="1" applyFill="1" applyBorder="1" applyAlignment="1">
      <alignment horizontal="center" vertical="center"/>
    </xf>
    <xf numFmtId="0" fontId="44" fillId="0" borderId="0" xfId="0" applyFont="1" applyAlignment="1">
      <alignment horizontal="left" vertical="center" wrapText="1"/>
    </xf>
    <xf numFmtId="0" fontId="40" fillId="0" borderId="29" xfId="0" applyFont="1" applyBorder="1" applyAlignment="1">
      <alignment horizontal="center" vertical="center" textRotation="255"/>
    </xf>
    <xf numFmtId="0" fontId="34" fillId="0" borderId="71" xfId="0" applyFont="1" applyBorder="1" applyAlignment="1">
      <alignment horizontal="center" vertical="center"/>
    </xf>
    <xf numFmtId="0" fontId="34" fillId="0" borderId="69" xfId="0" applyFont="1" applyBorder="1" applyAlignment="1">
      <alignment horizontal="center" vertical="center"/>
    </xf>
    <xf numFmtId="2" fontId="40" fillId="33" borderId="0" xfId="0" applyNumberFormat="1" applyFont="1" applyFill="1" applyBorder="1" applyAlignment="1">
      <alignment horizontal="center" vertical="center"/>
    </xf>
    <xf numFmtId="2" fontId="40" fillId="33" borderId="20" xfId="0" applyNumberFormat="1" applyFont="1" applyFill="1" applyBorder="1" applyAlignment="1">
      <alignment horizontal="center" vertical="center"/>
    </xf>
    <xf numFmtId="2" fontId="40" fillId="33" borderId="29" xfId="0" applyNumberFormat="1" applyFont="1" applyFill="1" applyBorder="1" applyAlignment="1">
      <alignment horizontal="center" vertical="center"/>
    </xf>
    <xf numFmtId="2" fontId="38" fillId="0" borderId="24" xfId="0" applyNumberFormat="1" applyFont="1" applyBorder="1" applyAlignment="1">
      <alignment horizontal="center" vertical="center"/>
    </xf>
    <xf numFmtId="2" fontId="38" fillId="0" borderId="25" xfId="0" applyNumberFormat="1" applyFont="1" applyBorder="1" applyAlignment="1">
      <alignment horizontal="center" vertical="center"/>
    </xf>
    <xf numFmtId="2" fontId="38" fillId="0" borderId="75" xfId="0" applyNumberFormat="1" applyFont="1" applyBorder="1" applyAlignment="1">
      <alignment horizontal="center" vertical="center"/>
    </xf>
    <xf numFmtId="2" fontId="38" fillId="0" borderId="72" xfId="0" applyNumberFormat="1" applyFont="1" applyBorder="1" applyAlignment="1">
      <alignment horizontal="center" vertical="center"/>
    </xf>
    <xf numFmtId="2" fontId="38" fillId="0" borderId="71" xfId="0" applyNumberFormat="1" applyFont="1" applyBorder="1" applyAlignment="1">
      <alignment horizontal="center" vertical="center"/>
    </xf>
    <xf numFmtId="2" fontId="38" fillId="0" borderId="69" xfId="0" applyNumberFormat="1" applyFont="1" applyBorder="1" applyAlignment="1">
      <alignment horizontal="center" vertical="center"/>
    </xf>
    <xf numFmtId="2" fontId="38" fillId="0" borderId="27" xfId="0" applyNumberFormat="1" applyFont="1" applyBorder="1" applyAlignment="1">
      <alignment horizontal="center" vertical="center"/>
    </xf>
    <xf numFmtId="2" fontId="38" fillId="0" borderId="28" xfId="0" applyNumberFormat="1" applyFont="1" applyBorder="1" applyAlignment="1">
      <alignment horizontal="center" vertical="center"/>
    </xf>
    <xf numFmtId="2" fontId="44" fillId="33" borderId="0" xfId="0" applyNumberFormat="1" applyFont="1" applyFill="1" applyBorder="1" applyAlignment="1">
      <alignment horizontal="center" vertical="center"/>
    </xf>
    <xf numFmtId="2" fontId="44" fillId="33" borderId="20" xfId="0" applyNumberFormat="1" applyFont="1" applyFill="1" applyBorder="1" applyAlignment="1">
      <alignment horizontal="center" vertical="center"/>
    </xf>
    <xf numFmtId="2" fontId="44" fillId="33" borderId="17" xfId="0" applyNumberFormat="1" applyFont="1" applyFill="1" applyBorder="1" applyAlignment="1">
      <alignment horizontal="center" vertical="center"/>
    </xf>
    <xf numFmtId="0" fontId="44" fillId="0" borderId="0" xfId="0" applyFont="1" applyAlignment="1">
      <alignment horizontal="left" vertical="center"/>
    </xf>
    <xf numFmtId="0" fontId="28" fillId="0" borderId="0" xfId="0" applyFont="1" applyAlignment="1">
      <alignment horizontal="left" vertical="top"/>
    </xf>
    <xf numFmtId="0" fontId="28" fillId="0" borderId="0" xfId="0" applyFont="1" applyAlignment="1">
      <alignment horizontal="center" vertical="center"/>
    </xf>
    <xf numFmtId="0" fontId="27" fillId="0" borderId="0" xfId="0" applyFont="1" applyAlignment="1">
      <alignment horizontal="center" vertical="center"/>
    </xf>
    <xf numFmtId="0" fontId="39" fillId="0" borderId="0" xfId="0" applyFont="1" applyAlignment="1">
      <alignment horizontal="center" vertical="center"/>
    </xf>
    <xf numFmtId="0" fontId="67" fillId="0" borderId="0" xfId="0" applyFont="1" applyAlignment="1">
      <alignment horizontal="center" vertical="center"/>
    </xf>
    <xf numFmtId="0" fontId="29" fillId="0" borderId="0" xfId="0" applyFont="1" applyAlignment="1">
      <alignment horizontal="left" vertical="top" wrapText="1"/>
    </xf>
    <xf numFmtId="0" fontId="29" fillId="0" borderId="0" xfId="0" applyFont="1" applyAlignment="1">
      <alignment horizontal="center" vertical="center"/>
    </xf>
    <xf numFmtId="0" fontId="29" fillId="0" borderId="0" xfId="0" applyFont="1" applyAlignment="1">
      <alignment horizontal="center" vertical="center" wrapText="1"/>
    </xf>
    <xf numFmtId="0" fontId="66" fillId="0" borderId="0" xfId="0" applyFont="1" applyAlignment="1">
      <alignment horizontal="left" vertical="top" wrapText="1"/>
    </xf>
    <xf numFmtId="0" fontId="63" fillId="0" borderId="39" xfId="0" applyFont="1" applyBorder="1" applyAlignment="1">
      <alignment horizontal="justify" vertical="center" wrapText="1"/>
    </xf>
    <xf numFmtId="0" fontId="63" fillId="0" borderId="41" xfId="0" applyFont="1" applyBorder="1" applyAlignment="1">
      <alignment horizontal="justify" vertical="center" wrapText="1"/>
    </xf>
    <xf numFmtId="0" fontId="62" fillId="0" borderId="59" xfId="0" applyFont="1" applyBorder="1" applyAlignment="1">
      <alignment horizontal="justify" vertical="center" wrapText="1"/>
    </xf>
    <xf numFmtId="0" fontId="62" fillId="0" borderId="61" xfId="0" applyFont="1" applyBorder="1" applyAlignment="1">
      <alignment horizontal="justify" vertical="center" wrapText="1"/>
    </xf>
    <xf numFmtId="0" fontId="62" fillId="0" borderId="64" xfId="0" applyFont="1" applyBorder="1" applyAlignment="1">
      <alignment horizontal="justify" vertical="center" wrapText="1"/>
    </xf>
    <xf numFmtId="0" fontId="63" fillId="0" borderId="0" xfId="0" applyFont="1" applyAlignment="1">
      <alignment horizontal="left" vertical="center"/>
    </xf>
    <xf numFmtId="0" fontId="63" fillId="0" borderId="29" xfId="0" applyFont="1" applyBorder="1" applyAlignment="1">
      <alignment horizontal="left" vertical="center"/>
    </xf>
    <xf numFmtId="0" fontId="63" fillId="0" borderId="40" xfId="0" applyFont="1" applyBorder="1" applyAlignment="1">
      <alignment horizontal="left" vertical="center"/>
    </xf>
    <xf numFmtId="0" fontId="63" fillId="0" borderId="73" xfId="0" applyFont="1" applyBorder="1" applyAlignment="1">
      <alignment horizontal="justify" vertical="center" wrapText="1"/>
    </xf>
    <xf numFmtId="0" fontId="63" fillId="0" borderId="6" xfId="0" applyFont="1" applyBorder="1" applyAlignment="1">
      <alignment horizontal="justify" vertical="center" wrapText="1"/>
    </xf>
    <xf numFmtId="0" fontId="58" fillId="0" borderId="91" xfId="0" applyFont="1" applyBorder="1" applyAlignment="1">
      <alignment horizontal="center" vertical="center" wrapText="1"/>
    </xf>
    <xf numFmtId="0" fontId="58" fillId="0" borderId="86" xfId="0" applyFont="1" applyBorder="1" applyAlignment="1">
      <alignment horizontal="center" vertical="center" wrapText="1"/>
    </xf>
    <xf numFmtId="0" fontId="58" fillId="0" borderId="81" xfId="0" applyFont="1" applyBorder="1" applyAlignment="1">
      <alignment horizontal="center" vertical="center" wrapText="1"/>
    </xf>
    <xf numFmtId="0" fontId="54" fillId="0" borderId="92" xfId="0" applyFont="1" applyBorder="1" applyAlignment="1">
      <alignment horizontal="center" vertical="center" wrapText="1"/>
    </xf>
    <xf numFmtId="0" fontId="54" fillId="0" borderId="94" xfId="0" applyFont="1" applyBorder="1" applyAlignment="1">
      <alignment horizontal="center" vertical="center" wrapText="1"/>
    </xf>
    <xf numFmtId="0" fontId="54" fillId="0" borderId="93" xfId="0" applyFont="1" applyBorder="1" applyAlignment="1">
      <alignment horizontal="center" vertical="center" wrapText="1"/>
    </xf>
    <xf numFmtId="0" fontId="58" fillId="0" borderId="92" xfId="0" applyFont="1" applyBorder="1" applyAlignment="1">
      <alignment horizontal="center" vertical="center" wrapText="1"/>
    </xf>
    <xf numFmtId="0" fontId="58" fillId="0" borderId="93" xfId="0" applyFont="1" applyBorder="1" applyAlignment="1">
      <alignment horizontal="center" vertical="center" wrapText="1"/>
    </xf>
    <xf numFmtId="0" fontId="60" fillId="0" borderId="91" xfId="0" applyFont="1" applyBorder="1" applyAlignment="1">
      <alignment horizontal="center" vertical="center" wrapText="1"/>
    </xf>
    <xf numFmtId="0" fontId="60" fillId="0" borderId="81" xfId="0" applyFont="1" applyBorder="1" applyAlignment="1">
      <alignment horizontal="center" vertical="center" wrapText="1"/>
    </xf>
    <xf numFmtId="0" fontId="60" fillId="0" borderId="86" xfId="0" applyFont="1" applyBorder="1" applyAlignment="1">
      <alignment horizontal="center" vertical="center" wrapText="1"/>
    </xf>
    <xf numFmtId="0" fontId="58" fillId="0" borderId="94" xfId="0" applyFont="1" applyBorder="1" applyAlignment="1">
      <alignment horizontal="center" vertical="center" wrapText="1"/>
    </xf>
    <xf numFmtId="0" fontId="54" fillId="0" borderId="95" xfId="0" applyFont="1" applyBorder="1" applyAlignment="1">
      <alignment horizontal="center" vertical="center" wrapText="1"/>
    </xf>
    <xf numFmtId="0" fontId="54" fillId="0" borderId="96" xfId="0" applyFont="1" applyBorder="1" applyAlignment="1">
      <alignment horizontal="center" vertical="center" wrapText="1"/>
    </xf>
    <xf numFmtId="0" fontId="54" fillId="0" borderId="97" xfId="0" applyFont="1" applyBorder="1" applyAlignment="1">
      <alignment horizontal="center" vertical="center" wrapText="1"/>
    </xf>
    <xf numFmtId="0" fontId="60" fillId="0" borderId="98" xfId="0" applyFont="1" applyBorder="1" applyAlignment="1">
      <alignment horizontal="center" vertical="center" wrapText="1"/>
    </xf>
    <xf numFmtId="0" fontId="60" fillId="0" borderId="99" xfId="0" applyFont="1" applyBorder="1" applyAlignment="1">
      <alignment horizontal="center" vertical="center" wrapText="1"/>
    </xf>
    <xf numFmtId="0" fontId="60" fillId="0" borderId="100" xfId="0" applyFont="1" applyBorder="1" applyAlignment="1">
      <alignment horizontal="center" vertical="center" wrapText="1"/>
    </xf>
    <xf numFmtId="0" fontId="58" fillId="0" borderId="89" xfId="0" applyFont="1" applyBorder="1" applyAlignment="1">
      <alignment horizontal="center" vertical="center" wrapText="1"/>
    </xf>
    <xf numFmtId="0" fontId="58" fillId="0" borderId="90" xfId="0" applyFont="1" applyBorder="1" applyAlignment="1">
      <alignment horizontal="center" vertical="center" wrapText="1"/>
    </xf>
    <xf numFmtId="0" fontId="58" fillId="0" borderId="84" xfId="0" applyFont="1" applyBorder="1" applyAlignment="1">
      <alignment horizontal="center" vertical="center" wrapText="1"/>
    </xf>
    <xf numFmtId="0" fontId="58" fillId="0" borderId="85" xfId="0" applyFont="1" applyBorder="1" applyAlignment="1">
      <alignment horizontal="center" vertical="center" wrapText="1"/>
    </xf>
    <xf numFmtId="0" fontId="58" fillId="0" borderId="82" xfId="0" applyFont="1" applyBorder="1" applyAlignment="1">
      <alignment horizontal="center" vertical="center" wrapText="1"/>
    </xf>
    <xf numFmtId="0" fontId="58" fillId="0" borderId="83" xfId="0" applyFont="1" applyBorder="1" applyAlignment="1">
      <alignment horizontal="center" vertical="center" wrapText="1"/>
    </xf>
    <xf numFmtId="0" fontId="0" fillId="0" borderId="82" xfId="0" applyBorder="1" applyAlignment="1">
      <alignment vertical="center" wrapText="1"/>
    </xf>
    <xf numFmtId="0" fontId="0" fillId="0" borderId="83" xfId="0" applyBorder="1" applyAlignment="1">
      <alignment vertical="center" wrapText="1"/>
    </xf>
    <xf numFmtId="0" fontId="0" fillId="0" borderId="84" xfId="0" applyBorder="1" applyAlignment="1">
      <alignment vertical="center" wrapText="1"/>
    </xf>
    <xf numFmtId="0" fontId="0" fillId="0" borderId="85" xfId="0" applyBorder="1" applyAlignment="1">
      <alignment vertical="center" wrapText="1"/>
    </xf>
    <xf numFmtId="0" fontId="54" fillId="0" borderId="80" xfId="0" applyFont="1" applyBorder="1" applyAlignment="1">
      <alignment horizontal="justify" vertical="center" wrapText="1"/>
    </xf>
    <xf numFmtId="0" fontId="55" fillId="0" borderId="89" xfId="0" applyFont="1" applyBorder="1" applyAlignment="1">
      <alignment horizontal="center" vertical="center" wrapText="1"/>
    </xf>
    <xf numFmtId="0" fontId="55" fillId="0" borderId="90" xfId="0" applyFont="1" applyBorder="1" applyAlignment="1">
      <alignment horizontal="center" vertical="center" wrapText="1"/>
    </xf>
    <xf numFmtId="0" fontId="55" fillId="0" borderId="84" xfId="0" applyFont="1" applyBorder="1" applyAlignment="1">
      <alignment horizontal="center" vertical="center" wrapText="1"/>
    </xf>
    <xf numFmtId="0" fontId="55" fillId="0" borderId="85" xfId="0" applyFont="1" applyBorder="1" applyAlignment="1">
      <alignment horizontal="center" vertical="center" wrapText="1"/>
    </xf>
    <xf numFmtId="0" fontId="55" fillId="0" borderId="91" xfId="0" applyFont="1" applyBorder="1" applyAlignment="1">
      <alignment horizontal="center" vertical="center" wrapText="1"/>
    </xf>
    <xf numFmtId="0" fontId="55" fillId="0" borderId="81" xfId="0" applyFont="1" applyBorder="1" applyAlignment="1">
      <alignment horizontal="center" vertical="center" wrapText="1"/>
    </xf>
    <xf numFmtId="0" fontId="55" fillId="0" borderId="92" xfId="0" applyFont="1" applyBorder="1" applyAlignment="1">
      <alignment horizontal="center" vertical="center" wrapText="1"/>
    </xf>
    <xf numFmtId="0" fontId="55" fillId="0" borderId="93" xfId="0" applyFont="1" applyBorder="1" applyAlignment="1">
      <alignment horizontal="center" vertical="center" wrapText="1"/>
    </xf>
    <xf numFmtId="0" fontId="37" fillId="0" borderId="22" xfId="0" applyFont="1" applyBorder="1" applyAlignment="1">
      <alignment horizontal="center" vertical="center"/>
    </xf>
    <xf numFmtId="0" fontId="37" fillId="0" borderId="0" xfId="0" applyFont="1" applyBorder="1" applyAlignment="1">
      <alignment horizontal="center" vertical="center"/>
    </xf>
    <xf numFmtId="0" fontId="37" fillId="0" borderId="72" xfId="0" applyFont="1" applyBorder="1" applyAlignment="1">
      <alignment horizontal="center" vertical="center"/>
    </xf>
    <xf numFmtId="0" fontId="37" fillId="0" borderId="71" xfId="0" applyFont="1" applyBorder="1" applyAlignment="1">
      <alignment horizontal="center" vertical="center"/>
    </xf>
    <xf numFmtId="0" fontId="37" fillId="0" borderId="20" xfId="0" applyFont="1" applyBorder="1" applyAlignment="1">
      <alignment horizontal="center" vertical="center"/>
    </xf>
    <xf numFmtId="0" fontId="37" fillId="0" borderId="69" xfId="0" applyFont="1" applyBorder="1" applyAlignment="1">
      <alignment horizontal="center" vertical="center"/>
    </xf>
    <xf numFmtId="0" fontId="37" fillId="0" borderId="21" xfId="0" applyFont="1" applyBorder="1" applyAlignment="1">
      <alignment horizontal="center" vertical="center"/>
    </xf>
    <xf numFmtId="0" fontId="7" fillId="0" borderId="13"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53" xfId="0" applyFont="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53" xfId="0" applyBorder="1" applyAlignment="1">
      <alignment horizontal="center" vertical="center" wrapText="1"/>
    </xf>
    <xf numFmtId="0" fontId="33" fillId="0" borderId="73" xfId="0" applyFont="1" applyBorder="1" applyAlignment="1">
      <alignment horizontal="center" vertical="center"/>
    </xf>
    <xf numFmtId="0" fontId="33" fillId="0" borderId="74" xfId="0" applyFont="1" applyBorder="1" applyAlignment="1">
      <alignment horizontal="center" vertical="center"/>
    </xf>
    <xf numFmtId="0" fontId="33" fillId="0" borderId="33" xfId="0" applyFont="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0" fillId="0" borderId="0" xfId="0"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76"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75"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2" fontId="0" fillId="0" borderId="4" xfId="0" applyNumberFormat="1" applyBorder="1" applyAlignment="1">
      <alignment horizontal="center" vertical="center"/>
    </xf>
    <xf numFmtId="2" fontId="0" fillId="0" borderId="77" xfId="0" applyNumberFormat="1" applyBorder="1" applyAlignment="1">
      <alignment horizontal="center" vertical="center"/>
    </xf>
    <xf numFmtId="2" fontId="0" fillId="0" borderId="79" xfId="0" applyNumberFormat="1" applyBorder="1" applyAlignment="1">
      <alignment horizontal="center" vertical="center"/>
    </xf>
    <xf numFmtId="0" fontId="0" fillId="0" borderId="68"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53"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2" fontId="0" fillId="0" borderId="31" xfId="0" applyNumberFormat="1" applyBorder="1" applyAlignment="1">
      <alignment horizontal="center" vertical="center"/>
    </xf>
    <xf numFmtId="2" fontId="0" fillId="0" borderId="14" xfId="0" applyNumberFormat="1" applyBorder="1" applyAlignment="1">
      <alignment horizontal="center" vertical="center"/>
    </xf>
    <xf numFmtId="2" fontId="0" fillId="0" borderId="26" xfId="0" applyNumberFormat="1"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73" xfId="0" applyBorder="1" applyAlignment="1">
      <alignment horizontal="left" vertical="top" wrapText="1"/>
    </xf>
    <xf numFmtId="0" fontId="0" fillId="0" borderId="74" xfId="0" applyBorder="1" applyAlignment="1">
      <alignment horizontal="left" vertical="top" wrapText="1"/>
    </xf>
    <xf numFmtId="0" fontId="0" fillId="0" borderId="6" xfId="0" applyBorder="1" applyAlignment="1">
      <alignment horizontal="lef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65"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left" vertical="center" wrapText="1"/>
    </xf>
    <xf numFmtId="0" fontId="0" fillId="0" borderId="38" xfId="0" applyBorder="1" applyAlignment="1">
      <alignment horizontal="left" vertical="center" wrapText="1"/>
    </xf>
    <xf numFmtId="0" fontId="0" fillId="0" borderId="15" xfId="0"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left" vertical="center" wrapText="1"/>
    </xf>
    <xf numFmtId="0" fontId="0" fillId="0" borderId="19" xfId="0" applyBorder="1" applyAlignment="1">
      <alignment horizontal="left"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73" xfId="0" applyBorder="1" applyAlignment="1">
      <alignment horizontal="left" vertical="center" wrapText="1"/>
    </xf>
    <xf numFmtId="177" fontId="0" fillId="0" borderId="6" xfId="0" applyNumberFormat="1" applyBorder="1" applyAlignment="1">
      <alignment horizontal="center" vertical="center"/>
    </xf>
    <xf numFmtId="177" fontId="0" fillId="0" borderId="15" xfId="0" applyNumberFormat="1" applyBorder="1" applyAlignment="1">
      <alignment horizontal="center" vertical="center"/>
    </xf>
    <xf numFmtId="177" fontId="0" fillId="0" borderId="21" xfId="0" applyNumberFormat="1" applyBorder="1" applyAlignment="1">
      <alignment horizontal="center" vertical="center"/>
    </xf>
    <xf numFmtId="0" fontId="38" fillId="0" borderId="38" xfId="0" applyFont="1" applyBorder="1" applyAlignment="1">
      <alignment horizontal="left" vertical="center" wrapText="1"/>
    </xf>
    <xf numFmtId="0" fontId="38" fillId="0" borderId="29" xfId="0" applyFont="1" applyBorder="1" applyAlignment="1">
      <alignment horizontal="left" vertical="center" wrapText="1"/>
    </xf>
    <xf numFmtId="0" fontId="38" fillId="0" borderId="30" xfId="0" applyFont="1" applyBorder="1" applyAlignment="1">
      <alignment horizontal="left" vertical="center" wrapText="1"/>
    </xf>
    <xf numFmtId="0" fontId="0" fillId="0" borderId="11" xfId="0" applyBorder="1" applyAlignment="1">
      <alignment horizontal="center" vertical="center"/>
    </xf>
    <xf numFmtId="0" fontId="0" fillId="0" borderId="8" xfId="0" applyBorder="1" applyAlignment="1">
      <alignment horizontal="center" vertical="center"/>
    </xf>
    <xf numFmtId="0" fontId="46" fillId="0" borderId="76" xfId="0" applyFont="1" applyBorder="1" applyAlignment="1">
      <alignment horizontal="center" vertical="center"/>
    </xf>
    <xf numFmtId="0" fontId="46" fillId="0" borderId="77" xfId="0" applyFont="1" applyBorder="1" applyAlignment="1">
      <alignment horizontal="center" vertical="center"/>
    </xf>
    <xf numFmtId="0" fontId="46" fillId="0" borderId="79" xfId="0" applyFont="1" applyBorder="1" applyAlignment="1">
      <alignment horizontal="center" vertical="center"/>
    </xf>
    <xf numFmtId="0" fontId="46" fillId="0" borderId="75" xfId="0" applyFont="1" applyBorder="1" applyAlignment="1">
      <alignment horizontal="center" vertical="center"/>
    </xf>
    <xf numFmtId="0" fontId="46" fillId="0" borderId="15" xfId="0" applyFont="1" applyBorder="1" applyAlignment="1">
      <alignment horizontal="center" vertical="center"/>
    </xf>
    <xf numFmtId="0" fontId="46" fillId="0" borderId="27" xfId="0" applyFont="1" applyBorder="1" applyAlignment="1">
      <alignment horizontal="center" vertical="center"/>
    </xf>
    <xf numFmtId="0" fontId="46" fillId="0" borderId="30" xfId="0" applyFont="1" applyBorder="1" applyAlignment="1">
      <alignment horizontal="center" vertical="center"/>
    </xf>
    <xf numFmtId="0" fontId="46" fillId="0" borderId="76" xfId="0" applyFont="1" applyFill="1" applyBorder="1" applyAlignment="1">
      <alignment horizontal="center" vertical="center"/>
    </xf>
    <xf numFmtId="0" fontId="46" fillId="0" borderId="79" xfId="0" applyFont="1" applyFill="1" applyBorder="1" applyAlignment="1">
      <alignment horizontal="center" vertical="center"/>
    </xf>
    <xf numFmtId="0" fontId="46" fillId="0" borderId="76" xfId="0" applyFont="1" applyFill="1" applyBorder="1" applyAlignment="1">
      <alignment horizontal="center" vertical="center" textRotation="255"/>
    </xf>
    <xf numFmtId="0" fontId="46" fillId="0" borderId="79" xfId="0" applyFont="1" applyFill="1" applyBorder="1" applyAlignment="1">
      <alignment horizontal="center" vertical="center" textRotation="255"/>
    </xf>
    <xf numFmtId="0" fontId="46" fillId="0" borderId="10" xfId="0" applyFont="1" applyBorder="1" applyAlignment="1">
      <alignment horizontal="center" vertical="center"/>
    </xf>
    <xf numFmtId="0" fontId="46" fillId="0" borderId="54" xfId="0" applyFont="1" applyBorder="1" applyAlignment="1">
      <alignment horizontal="center" vertical="center"/>
    </xf>
    <xf numFmtId="0" fontId="46" fillId="0" borderId="76" xfId="0" applyFont="1" applyBorder="1" applyAlignment="1">
      <alignment horizontal="center" vertical="center" textRotation="255"/>
    </xf>
    <xf numFmtId="0" fontId="46" fillId="0" borderId="79" xfId="0" applyFont="1" applyBorder="1" applyAlignment="1">
      <alignment horizontal="center" vertical="center" textRotation="255"/>
    </xf>
    <xf numFmtId="0" fontId="46" fillId="0" borderId="10" xfId="0" applyFont="1" applyBorder="1" applyAlignment="1">
      <alignment horizontal="center" vertical="center" wrapText="1"/>
    </xf>
    <xf numFmtId="0" fontId="46" fillId="0" borderId="54" xfId="0" applyFont="1" applyBorder="1" applyAlignment="1">
      <alignment horizontal="center" vertical="center" wrapText="1"/>
    </xf>
    <xf numFmtId="0" fontId="46" fillId="0" borderId="24" xfId="0" applyFont="1" applyBorder="1" applyAlignment="1">
      <alignment horizontal="center" vertical="center"/>
    </xf>
    <xf numFmtId="0" fontId="46" fillId="0" borderId="18" xfId="0" applyFont="1" applyBorder="1" applyAlignment="1">
      <alignment horizontal="center" vertical="center"/>
    </xf>
    <xf numFmtId="0" fontId="46" fillId="0" borderId="71" xfId="0" applyFont="1" applyBorder="1" applyAlignment="1">
      <alignment horizontal="center" vertical="center"/>
    </xf>
    <xf numFmtId="0" fontId="46" fillId="0" borderId="21" xfId="0" applyFont="1" applyBorder="1" applyAlignment="1">
      <alignment horizontal="center" vertical="center"/>
    </xf>
    <xf numFmtId="0" fontId="46" fillId="0" borderId="24"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71"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13" xfId="0" applyFont="1" applyBorder="1" applyAlignment="1">
      <alignment horizontal="center" vertical="center" textRotation="255"/>
    </xf>
    <xf numFmtId="0" fontId="46" fillId="0" borderId="102" xfId="0" applyFont="1" applyBorder="1" applyAlignment="1">
      <alignment horizontal="center" vertical="center" textRotation="255"/>
    </xf>
    <xf numFmtId="0" fontId="46" fillId="0" borderId="9" xfId="0" applyFont="1" applyBorder="1" applyAlignment="1">
      <alignment horizontal="center" vertical="center" textRotation="255"/>
    </xf>
    <xf numFmtId="0" fontId="46" fillId="0" borderId="58" xfId="0" applyFont="1" applyBorder="1" applyAlignment="1">
      <alignment horizontal="center" vertical="center" textRotation="255"/>
    </xf>
    <xf numFmtId="0" fontId="46" fillId="0" borderId="11" xfId="0" applyFont="1" applyBorder="1" applyAlignment="1">
      <alignment horizontal="center" vertical="center" wrapText="1"/>
    </xf>
    <xf numFmtId="0" fontId="46" fillId="0" borderId="78" xfId="0" applyFont="1" applyFill="1" applyBorder="1" applyAlignment="1">
      <alignment horizontal="center" vertical="center"/>
    </xf>
    <xf numFmtId="0" fontId="46" fillId="0" borderId="78" xfId="0" applyFont="1" applyFill="1" applyBorder="1" applyAlignment="1">
      <alignment horizontal="center" vertical="center" textRotation="255"/>
    </xf>
    <xf numFmtId="0" fontId="46" fillId="0" borderId="78" xfId="0" applyFont="1" applyBorder="1" applyAlignment="1">
      <alignment horizontal="center" vertical="center" textRotation="255"/>
    </xf>
    <xf numFmtId="0" fontId="46" fillId="0" borderId="13" xfId="0" applyFont="1" applyBorder="1" applyAlignment="1">
      <alignment horizontal="center" vertical="center"/>
    </xf>
    <xf numFmtId="0" fontId="46" fillId="0" borderId="11" xfId="0" applyFont="1" applyBorder="1" applyAlignment="1">
      <alignment vertical="center"/>
    </xf>
    <xf numFmtId="0" fontId="46" fillId="0" borderId="8" xfId="0" applyFont="1" applyBorder="1" applyAlignment="1">
      <alignment vertical="center"/>
    </xf>
    <xf numFmtId="0" fontId="46" fillId="0" borderId="12" xfId="0" applyFont="1" applyBorder="1" applyAlignment="1">
      <alignment vertical="center"/>
    </xf>
    <xf numFmtId="0" fontId="46" fillId="0" borderId="7" xfId="0" applyFont="1" applyBorder="1" applyAlignment="1">
      <alignment horizontal="center" vertical="center"/>
    </xf>
    <xf numFmtId="0" fontId="46" fillId="0" borderId="8" xfId="0" applyFont="1" applyBorder="1" applyAlignment="1">
      <alignment horizontal="center" vertical="center"/>
    </xf>
    <xf numFmtId="0" fontId="46" fillId="0" borderId="9" xfId="0" applyFont="1" applyBorder="1" applyAlignment="1">
      <alignment horizontal="center" vertical="center"/>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6" fillId="0" borderId="0" xfId="0" applyFont="1" applyAlignment="1">
      <alignment vertical="center"/>
    </xf>
    <xf numFmtId="0" fontId="46" fillId="0" borderId="73" xfId="0" applyFont="1" applyBorder="1" applyAlignment="1">
      <alignment horizontal="center" vertical="center"/>
    </xf>
    <xf numFmtId="0" fontId="46" fillId="0" borderId="74" xfId="0" applyFont="1" applyBorder="1" applyAlignment="1">
      <alignment horizontal="center" vertical="center"/>
    </xf>
    <xf numFmtId="0" fontId="46" fillId="0" borderId="6" xfId="0" applyFont="1" applyBorder="1" applyAlignment="1">
      <alignment horizontal="center" vertical="center"/>
    </xf>
    <xf numFmtId="0" fontId="46" fillId="0" borderId="39" xfId="0" applyFont="1" applyBorder="1" applyAlignment="1">
      <alignment horizontal="center" vertical="center"/>
    </xf>
    <xf numFmtId="0" fontId="46" fillId="0" borderId="40" xfId="0" applyFont="1" applyBorder="1" applyAlignment="1">
      <alignment horizontal="center" vertical="center"/>
    </xf>
    <xf numFmtId="0" fontId="46" fillId="0" borderId="41" xfId="0" applyFont="1" applyBorder="1" applyAlignment="1">
      <alignment horizontal="center" vertical="center"/>
    </xf>
    <xf numFmtId="0" fontId="46" fillId="0" borderId="1" xfId="0" applyFont="1" applyBorder="1" applyAlignment="1">
      <alignment horizontal="center" vertical="center"/>
    </xf>
    <xf numFmtId="0" fontId="46" fillId="0" borderId="3" xfId="0" applyFont="1" applyBorder="1" applyAlignment="1">
      <alignment horizontal="center" vertical="center"/>
    </xf>
    <xf numFmtId="0" fontId="46" fillId="0" borderId="65" xfId="0" applyFont="1" applyBorder="1" applyAlignment="1">
      <alignment horizontal="center" vertical="center"/>
    </xf>
    <xf numFmtId="0" fontId="46" fillId="0" borderId="2" xfId="0" applyFont="1" applyBorder="1" applyAlignment="1">
      <alignment horizontal="center" vertical="center"/>
    </xf>
    <xf numFmtId="0" fontId="46" fillId="0" borderId="32" xfId="0" applyFont="1" applyBorder="1" applyAlignment="1">
      <alignment horizontal="center" vertical="center"/>
    </xf>
    <xf numFmtId="0" fontId="46" fillId="0" borderId="5" xfId="0" applyFont="1" applyBorder="1" applyAlignment="1">
      <alignment horizontal="center" vertical="center"/>
    </xf>
    <xf numFmtId="0" fontId="44" fillId="33" borderId="8" xfId="0" applyFont="1" applyFill="1" applyBorder="1" applyAlignment="1">
      <alignment horizontal="left" vertical="center" wrapText="1"/>
    </xf>
    <xf numFmtId="0" fontId="44" fillId="0" borderId="11" xfId="0" applyFont="1" applyBorder="1" applyAlignment="1">
      <alignment horizontal="right" vertical="center" wrapText="1" indent="1"/>
    </xf>
    <xf numFmtId="0" fontId="44" fillId="0" borderId="8" xfId="0" applyFont="1" applyBorder="1" applyAlignment="1">
      <alignment horizontal="right" vertical="center" wrapText="1" inden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xdr:row>
          <xdr:rowOff>57150</xdr:rowOff>
        </xdr:from>
        <xdr:to>
          <xdr:col>1</xdr:col>
          <xdr:colOff>285750</xdr:colOff>
          <xdr:row>2</xdr:row>
          <xdr:rowOff>228600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3</xdr:row>
          <xdr:rowOff>57150</xdr:rowOff>
        </xdr:from>
        <xdr:to>
          <xdr:col>1</xdr:col>
          <xdr:colOff>285750</xdr:colOff>
          <xdr:row>3</xdr:row>
          <xdr:rowOff>228600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3</xdr:row>
          <xdr:rowOff>57150</xdr:rowOff>
        </xdr:from>
        <xdr:to>
          <xdr:col>2</xdr:col>
          <xdr:colOff>514350</xdr:colOff>
          <xdr:row>3</xdr:row>
          <xdr:rowOff>228600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4</xdr:row>
          <xdr:rowOff>57150</xdr:rowOff>
        </xdr:from>
        <xdr:to>
          <xdr:col>6</xdr:col>
          <xdr:colOff>38100</xdr:colOff>
          <xdr:row>4</xdr:row>
          <xdr:rowOff>228600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xdr:row>
          <xdr:rowOff>57150</xdr:rowOff>
        </xdr:from>
        <xdr:to>
          <xdr:col>1</xdr:col>
          <xdr:colOff>285750</xdr:colOff>
          <xdr:row>4</xdr:row>
          <xdr:rowOff>228600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xdr:row>
          <xdr:rowOff>57150</xdr:rowOff>
        </xdr:from>
        <xdr:to>
          <xdr:col>3</xdr:col>
          <xdr:colOff>590550</xdr:colOff>
          <xdr:row>4</xdr:row>
          <xdr:rowOff>228600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xdr:row>
          <xdr:rowOff>57150</xdr:rowOff>
        </xdr:from>
        <xdr:to>
          <xdr:col>1</xdr:col>
          <xdr:colOff>285750</xdr:colOff>
          <xdr:row>8</xdr:row>
          <xdr:rowOff>228600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xdr:row>
          <xdr:rowOff>47625</xdr:rowOff>
        </xdr:from>
        <xdr:to>
          <xdr:col>1</xdr:col>
          <xdr:colOff>285750</xdr:colOff>
          <xdr:row>9</xdr:row>
          <xdr:rowOff>219075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xdr:row>
          <xdr:rowOff>57150</xdr:rowOff>
        </xdr:from>
        <xdr:to>
          <xdr:col>1</xdr:col>
          <xdr:colOff>285750</xdr:colOff>
          <xdr:row>11</xdr:row>
          <xdr:rowOff>228600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13</xdr:row>
          <xdr:rowOff>66675</xdr:rowOff>
        </xdr:from>
        <xdr:to>
          <xdr:col>2</xdr:col>
          <xdr:colOff>76200</xdr:colOff>
          <xdr:row>13</xdr:row>
          <xdr:rowOff>238125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13</xdr:row>
          <xdr:rowOff>66675</xdr:rowOff>
        </xdr:from>
        <xdr:to>
          <xdr:col>3</xdr:col>
          <xdr:colOff>66675</xdr:colOff>
          <xdr:row>13</xdr:row>
          <xdr:rowOff>238125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14</xdr:row>
          <xdr:rowOff>47625</xdr:rowOff>
        </xdr:from>
        <xdr:to>
          <xdr:col>1</xdr:col>
          <xdr:colOff>295275</xdr:colOff>
          <xdr:row>14</xdr:row>
          <xdr:rowOff>219075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xdr:row>
          <xdr:rowOff>47625</xdr:rowOff>
        </xdr:from>
        <xdr:to>
          <xdr:col>1</xdr:col>
          <xdr:colOff>295275</xdr:colOff>
          <xdr:row>15</xdr:row>
          <xdr:rowOff>219075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16</xdr:row>
          <xdr:rowOff>57150</xdr:rowOff>
        </xdr:from>
        <xdr:to>
          <xdr:col>1</xdr:col>
          <xdr:colOff>295275</xdr:colOff>
          <xdr:row>16</xdr:row>
          <xdr:rowOff>228600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xdr:row>
          <xdr:rowOff>57150</xdr:rowOff>
        </xdr:from>
        <xdr:to>
          <xdr:col>1</xdr:col>
          <xdr:colOff>295275</xdr:colOff>
          <xdr:row>17</xdr:row>
          <xdr:rowOff>228600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19</xdr:row>
          <xdr:rowOff>57150</xdr:rowOff>
        </xdr:from>
        <xdr:to>
          <xdr:col>1</xdr:col>
          <xdr:colOff>295275</xdr:colOff>
          <xdr:row>19</xdr:row>
          <xdr:rowOff>228600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xdr:row>
          <xdr:rowOff>57150</xdr:rowOff>
        </xdr:from>
        <xdr:to>
          <xdr:col>1</xdr:col>
          <xdr:colOff>295275</xdr:colOff>
          <xdr:row>20</xdr:row>
          <xdr:rowOff>228600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21</xdr:row>
          <xdr:rowOff>57150</xdr:rowOff>
        </xdr:from>
        <xdr:to>
          <xdr:col>1</xdr:col>
          <xdr:colOff>295275</xdr:colOff>
          <xdr:row>21</xdr:row>
          <xdr:rowOff>228600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xdr:row>
          <xdr:rowOff>57150</xdr:rowOff>
        </xdr:from>
        <xdr:to>
          <xdr:col>1</xdr:col>
          <xdr:colOff>295275</xdr:colOff>
          <xdr:row>22</xdr:row>
          <xdr:rowOff>228600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22</xdr:row>
          <xdr:rowOff>57150</xdr:rowOff>
        </xdr:from>
        <xdr:to>
          <xdr:col>3</xdr:col>
          <xdr:colOff>428625</xdr:colOff>
          <xdr:row>22</xdr:row>
          <xdr:rowOff>228600</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31</xdr:row>
          <xdr:rowOff>76200</xdr:rowOff>
        </xdr:from>
        <xdr:to>
          <xdr:col>3</xdr:col>
          <xdr:colOff>561975</xdr:colOff>
          <xdr:row>31</xdr:row>
          <xdr:rowOff>247650</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32</xdr:row>
          <xdr:rowOff>76200</xdr:rowOff>
        </xdr:from>
        <xdr:to>
          <xdr:col>3</xdr:col>
          <xdr:colOff>561975</xdr:colOff>
          <xdr:row>32</xdr:row>
          <xdr:rowOff>247650</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32</xdr:row>
          <xdr:rowOff>66675</xdr:rowOff>
        </xdr:from>
        <xdr:to>
          <xdr:col>4</xdr:col>
          <xdr:colOff>409575</xdr:colOff>
          <xdr:row>32</xdr:row>
          <xdr:rowOff>238125</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31</xdr:row>
          <xdr:rowOff>76200</xdr:rowOff>
        </xdr:from>
        <xdr:to>
          <xdr:col>4</xdr:col>
          <xdr:colOff>409575</xdr:colOff>
          <xdr:row>31</xdr:row>
          <xdr:rowOff>247650</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33</xdr:row>
          <xdr:rowOff>76200</xdr:rowOff>
        </xdr:from>
        <xdr:to>
          <xdr:col>3</xdr:col>
          <xdr:colOff>561975</xdr:colOff>
          <xdr:row>33</xdr:row>
          <xdr:rowOff>247650</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33</xdr:row>
          <xdr:rowOff>76200</xdr:rowOff>
        </xdr:from>
        <xdr:to>
          <xdr:col>4</xdr:col>
          <xdr:colOff>409575</xdr:colOff>
          <xdr:row>33</xdr:row>
          <xdr:rowOff>247650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7</xdr:row>
          <xdr:rowOff>47625</xdr:rowOff>
        </xdr:from>
        <xdr:to>
          <xdr:col>3</xdr:col>
          <xdr:colOff>19050</xdr:colOff>
          <xdr:row>7</xdr:row>
          <xdr:rowOff>257175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xdr:row>
          <xdr:rowOff>47625</xdr:rowOff>
        </xdr:from>
        <xdr:to>
          <xdr:col>1</xdr:col>
          <xdr:colOff>314325</xdr:colOff>
          <xdr:row>7</xdr:row>
          <xdr:rowOff>257175</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7</xdr:row>
          <xdr:rowOff>47625</xdr:rowOff>
        </xdr:from>
        <xdr:to>
          <xdr:col>4</xdr:col>
          <xdr:colOff>219075</xdr:colOff>
          <xdr:row>7</xdr:row>
          <xdr:rowOff>257175</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xdr:row>
          <xdr:rowOff>47625</xdr:rowOff>
        </xdr:from>
        <xdr:to>
          <xdr:col>5</xdr:col>
          <xdr:colOff>295275</xdr:colOff>
          <xdr:row>7</xdr:row>
          <xdr:rowOff>257175</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7</xdr:row>
          <xdr:rowOff>57150</xdr:rowOff>
        </xdr:from>
        <xdr:to>
          <xdr:col>7</xdr:col>
          <xdr:colOff>19050</xdr:colOff>
          <xdr:row>7</xdr:row>
          <xdr:rowOff>266700</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7</xdr:row>
          <xdr:rowOff>47625</xdr:rowOff>
        </xdr:from>
        <xdr:to>
          <xdr:col>8</xdr:col>
          <xdr:colOff>485775</xdr:colOff>
          <xdr:row>7</xdr:row>
          <xdr:rowOff>257175</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xdr:row>
          <xdr:rowOff>76200</xdr:rowOff>
        </xdr:from>
        <xdr:to>
          <xdr:col>4</xdr:col>
          <xdr:colOff>219075</xdr:colOff>
          <xdr:row>30</xdr:row>
          <xdr:rowOff>247650</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30</xdr:row>
          <xdr:rowOff>76200</xdr:rowOff>
        </xdr:from>
        <xdr:to>
          <xdr:col>5</xdr:col>
          <xdr:colOff>66675</xdr:colOff>
          <xdr:row>30</xdr:row>
          <xdr:rowOff>247650</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30</xdr:row>
          <xdr:rowOff>76200</xdr:rowOff>
        </xdr:from>
        <xdr:to>
          <xdr:col>6</xdr:col>
          <xdr:colOff>9525</xdr:colOff>
          <xdr:row>30</xdr:row>
          <xdr:rowOff>247650</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30</xdr:row>
          <xdr:rowOff>76200</xdr:rowOff>
        </xdr:from>
        <xdr:to>
          <xdr:col>8</xdr:col>
          <xdr:colOff>581025</xdr:colOff>
          <xdr:row>30</xdr:row>
          <xdr:rowOff>247650</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30</xdr:row>
          <xdr:rowOff>76200</xdr:rowOff>
        </xdr:from>
        <xdr:to>
          <xdr:col>7</xdr:col>
          <xdr:colOff>266700</xdr:colOff>
          <xdr:row>30</xdr:row>
          <xdr:rowOff>247650</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29</xdr:row>
          <xdr:rowOff>76200</xdr:rowOff>
        </xdr:from>
        <xdr:to>
          <xdr:col>2</xdr:col>
          <xdr:colOff>361950</xdr:colOff>
          <xdr:row>29</xdr:row>
          <xdr:rowOff>247650</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29</xdr:row>
          <xdr:rowOff>76200</xdr:rowOff>
        </xdr:from>
        <xdr:to>
          <xdr:col>3</xdr:col>
          <xdr:colOff>419100</xdr:colOff>
          <xdr:row>29</xdr:row>
          <xdr:rowOff>247650</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30</xdr:row>
          <xdr:rowOff>76200</xdr:rowOff>
        </xdr:from>
        <xdr:to>
          <xdr:col>2</xdr:col>
          <xdr:colOff>361950</xdr:colOff>
          <xdr:row>30</xdr:row>
          <xdr:rowOff>247650</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30</xdr:row>
          <xdr:rowOff>76200</xdr:rowOff>
        </xdr:from>
        <xdr:to>
          <xdr:col>3</xdr:col>
          <xdr:colOff>419100</xdr:colOff>
          <xdr:row>30</xdr:row>
          <xdr:rowOff>247650</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23</xdr:row>
          <xdr:rowOff>76200</xdr:rowOff>
        </xdr:from>
        <xdr:to>
          <xdr:col>2</xdr:col>
          <xdr:colOff>381000</xdr:colOff>
          <xdr:row>23</xdr:row>
          <xdr:rowOff>247650</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23</xdr:row>
          <xdr:rowOff>76200</xdr:rowOff>
        </xdr:from>
        <xdr:to>
          <xdr:col>3</xdr:col>
          <xdr:colOff>419100</xdr:colOff>
          <xdr:row>23</xdr:row>
          <xdr:rowOff>247650</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xdr:row>
          <xdr:rowOff>76200</xdr:rowOff>
        </xdr:from>
        <xdr:to>
          <xdr:col>2</xdr:col>
          <xdr:colOff>381000</xdr:colOff>
          <xdr:row>25</xdr:row>
          <xdr:rowOff>247650</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25</xdr:row>
          <xdr:rowOff>76200</xdr:rowOff>
        </xdr:from>
        <xdr:to>
          <xdr:col>3</xdr:col>
          <xdr:colOff>419100</xdr:colOff>
          <xdr:row>25</xdr:row>
          <xdr:rowOff>247650</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76200</xdr:rowOff>
        </xdr:from>
        <xdr:to>
          <xdr:col>2</xdr:col>
          <xdr:colOff>381000</xdr:colOff>
          <xdr:row>24</xdr:row>
          <xdr:rowOff>247650</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24</xdr:row>
          <xdr:rowOff>76200</xdr:rowOff>
        </xdr:from>
        <xdr:to>
          <xdr:col>3</xdr:col>
          <xdr:colOff>419100</xdr:colOff>
          <xdr:row>24</xdr:row>
          <xdr:rowOff>247650</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18</xdr:row>
          <xdr:rowOff>66675</xdr:rowOff>
        </xdr:from>
        <xdr:to>
          <xdr:col>2</xdr:col>
          <xdr:colOff>76200</xdr:colOff>
          <xdr:row>18</xdr:row>
          <xdr:rowOff>238125</xdr:rowOff>
        </xdr:to>
        <xdr:sp macro="" textlink="">
          <xdr:nvSpPr>
            <xdr:cNvPr id="9278" name="Check Box 62"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18</xdr:row>
          <xdr:rowOff>66675</xdr:rowOff>
        </xdr:from>
        <xdr:to>
          <xdr:col>3</xdr:col>
          <xdr:colOff>66675</xdr:colOff>
          <xdr:row>18</xdr:row>
          <xdr:rowOff>238125</xdr:rowOff>
        </xdr:to>
        <xdr:sp macro="" textlink="">
          <xdr:nvSpPr>
            <xdr:cNvPr id="9279" name="Check Box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104775</xdr:colOff>
          <xdr:row>13</xdr:row>
          <xdr:rowOff>28575</xdr:rowOff>
        </xdr:from>
        <xdr:to>
          <xdr:col>10</xdr:col>
          <xdr:colOff>304800</xdr:colOff>
          <xdr:row>13</xdr:row>
          <xdr:rowOff>200025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13</xdr:row>
          <xdr:rowOff>28575</xdr:rowOff>
        </xdr:from>
        <xdr:to>
          <xdr:col>2</xdr:col>
          <xdr:colOff>285750</xdr:colOff>
          <xdr:row>13</xdr:row>
          <xdr:rowOff>200025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13</xdr:row>
          <xdr:rowOff>28575</xdr:rowOff>
        </xdr:from>
        <xdr:to>
          <xdr:col>6</xdr:col>
          <xdr:colOff>323850</xdr:colOff>
          <xdr:row>13</xdr:row>
          <xdr:rowOff>200025</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xdr:row>
          <xdr:rowOff>28575</xdr:rowOff>
        </xdr:from>
        <xdr:to>
          <xdr:col>2</xdr:col>
          <xdr:colOff>285750</xdr:colOff>
          <xdr:row>12</xdr:row>
          <xdr:rowOff>200025</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19050</xdr:rowOff>
        </xdr:from>
        <xdr:to>
          <xdr:col>5</xdr:col>
          <xdr:colOff>200025</xdr:colOff>
          <xdr:row>12</xdr:row>
          <xdr:rowOff>190500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104775</xdr:colOff>
          <xdr:row>13</xdr:row>
          <xdr:rowOff>28575</xdr:rowOff>
        </xdr:from>
        <xdr:to>
          <xdr:col>10</xdr:col>
          <xdr:colOff>304800</xdr:colOff>
          <xdr:row>13</xdr:row>
          <xdr:rowOff>200025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13</xdr:row>
          <xdr:rowOff>28575</xdr:rowOff>
        </xdr:from>
        <xdr:to>
          <xdr:col>2</xdr:col>
          <xdr:colOff>295275</xdr:colOff>
          <xdr:row>13</xdr:row>
          <xdr:rowOff>200025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13</xdr:row>
          <xdr:rowOff>28575</xdr:rowOff>
        </xdr:from>
        <xdr:to>
          <xdr:col>6</xdr:col>
          <xdr:colOff>323850</xdr:colOff>
          <xdr:row>13</xdr:row>
          <xdr:rowOff>200025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xdr:row>
          <xdr:rowOff>28575</xdr:rowOff>
        </xdr:from>
        <xdr:to>
          <xdr:col>2</xdr:col>
          <xdr:colOff>295275</xdr:colOff>
          <xdr:row>12</xdr:row>
          <xdr:rowOff>200025</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19050</xdr:rowOff>
        </xdr:from>
        <xdr:to>
          <xdr:col>5</xdr:col>
          <xdr:colOff>200025</xdr:colOff>
          <xdr:row>12</xdr:row>
          <xdr:rowOff>190500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41" Type="http://schemas.openxmlformats.org/officeDocument/2006/relationships/ctrlProp" Target="../ctrlProps/ctrlProp39.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8" Type="http://schemas.openxmlformats.org/officeDocument/2006/relationships/ctrlProp" Target="../ctrlProps/ctrlProp6.xml"/><Relationship Id="rId51"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4.xml"/><Relationship Id="rId3" Type="http://schemas.openxmlformats.org/officeDocument/2006/relationships/vmlDrawing" Target="../drawings/vmlDrawing3.vml"/><Relationship Id="rId7" Type="http://schemas.openxmlformats.org/officeDocument/2006/relationships/ctrlProp" Target="../ctrlProps/ctrlProp5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52.xml"/><Relationship Id="rId5" Type="http://schemas.openxmlformats.org/officeDocument/2006/relationships/ctrlProp" Target="../ctrlProps/ctrlProp51.xml"/><Relationship Id="rId4" Type="http://schemas.openxmlformats.org/officeDocument/2006/relationships/ctrlProp" Target="../ctrlProps/ctrlProp5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9.xml"/><Relationship Id="rId3" Type="http://schemas.openxmlformats.org/officeDocument/2006/relationships/vmlDrawing" Target="../drawings/vmlDrawing4.vml"/><Relationship Id="rId7" Type="http://schemas.openxmlformats.org/officeDocument/2006/relationships/ctrlProp" Target="../ctrlProps/ctrlProp5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G37"/>
  <sheetViews>
    <sheetView topLeftCell="A16" workbookViewId="0">
      <selection activeCell="E30" sqref="E30"/>
    </sheetView>
  </sheetViews>
  <sheetFormatPr defaultRowHeight="13.5" x14ac:dyDescent="0.15"/>
  <cols>
    <col min="1" max="1" width="11.125" customWidth="1"/>
    <col min="2" max="2" width="8.375" customWidth="1"/>
    <col min="3" max="3" width="12.625" customWidth="1"/>
    <col min="4" max="4" width="9.625" customWidth="1"/>
    <col min="5" max="5" width="11.125" customWidth="1"/>
    <col min="6" max="6" width="16.125" customWidth="1"/>
    <col min="7" max="7" width="14.625" customWidth="1"/>
  </cols>
  <sheetData>
    <row r="1" spans="1:7" ht="36" customHeight="1" thickBot="1" x14ac:dyDescent="0.2">
      <c r="A1" s="588" t="s">
        <v>0</v>
      </c>
      <c r="B1" s="589"/>
      <c r="C1" s="589"/>
      <c r="D1" s="589"/>
      <c r="E1" s="589"/>
      <c r="F1" s="589"/>
      <c r="G1" s="590"/>
    </row>
    <row r="2" spans="1:7" ht="25.5" customHeight="1" x14ac:dyDescent="0.15">
      <c r="A2" s="31" t="s">
        <v>1</v>
      </c>
      <c r="B2" s="591"/>
      <c r="C2" s="592"/>
      <c r="D2" s="36" t="s">
        <v>2</v>
      </c>
      <c r="E2" s="37" t="s">
        <v>3</v>
      </c>
      <c r="F2" s="593"/>
      <c r="G2" s="594"/>
    </row>
    <row r="3" spans="1:7" ht="23.1" customHeight="1" x14ac:dyDescent="0.15">
      <c r="A3" s="32" t="s">
        <v>4</v>
      </c>
      <c r="B3" s="585" t="s">
        <v>95</v>
      </c>
      <c r="C3" s="586"/>
      <c r="D3" s="595"/>
      <c r="E3" s="38" t="s">
        <v>5</v>
      </c>
      <c r="F3" s="596"/>
      <c r="G3" s="597"/>
    </row>
    <row r="4" spans="1:7" ht="23.1" customHeight="1" x14ac:dyDescent="0.15">
      <c r="A4" s="35" t="s">
        <v>6</v>
      </c>
      <c r="B4" s="585" t="s">
        <v>7</v>
      </c>
      <c r="C4" s="586"/>
      <c r="D4" s="586"/>
      <c r="E4" s="586"/>
      <c r="F4" s="586"/>
      <c r="G4" s="587"/>
    </row>
    <row r="5" spans="1:7" ht="23.1" customHeight="1" x14ac:dyDescent="0.15">
      <c r="A5" s="598" t="s">
        <v>8</v>
      </c>
      <c r="B5" s="39" t="s">
        <v>9</v>
      </c>
      <c r="C5" s="586" t="s">
        <v>10</v>
      </c>
      <c r="D5" s="586"/>
      <c r="E5" s="586"/>
      <c r="F5" s="586"/>
      <c r="G5" s="587"/>
    </row>
    <row r="6" spans="1:7" ht="23.1" customHeight="1" x14ac:dyDescent="0.15">
      <c r="A6" s="599"/>
      <c r="B6" s="40" t="s">
        <v>11</v>
      </c>
      <c r="C6" s="600" t="s">
        <v>12</v>
      </c>
      <c r="D6" s="600"/>
      <c r="E6" s="600"/>
      <c r="F6" s="600"/>
      <c r="G6" s="601"/>
    </row>
    <row r="7" spans="1:7" ht="23.1" customHeight="1" x14ac:dyDescent="0.15">
      <c r="A7" s="35" t="s">
        <v>13</v>
      </c>
      <c r="B7" s="585" t="s">
        <v>14</v>
      </c>
      <c r="C7" s="586"/>
      <c r="D7" s="586"/>
      <c r="E7" s="586"/>
      <c r="F7" s="586"/>
      <c r="G7" s="587"/>
    </row>
    <row r="8" spans="1:7" ht="23.1" customHeight="1" x14ac:dyDescent="0.15">
      <c r="A8" s="598" t="s">
        <v>15</v>
      </c>
      <c r="B8" s="585" t="s">
        <v>16</v>
      </c>
      <c r="C8" s="586"/>
      <c r="D8" s="586"/>
      <c r="E8" s="586"/>
      <c r="F8" s="586"/>
      <c r="G8" s="587"/>
    </row>
    <row r="9" spans="1:7" ht="23.1" customHeight="1" x14ac:dyDescent="0.15">
      <c r="A9" s="602"/>
      <c r="B9" s="603" t="s">
        <v>17</v>
      </c>
      <c r="C9" s="604"/>
      <c r="D9" s="604"/>
      <c r="E9" s="604"/>
      <c r="F9" s="604"/>
      <c r="G9" s="605"/>
    </row>
    <row r="10" spans="1:7" ht="23.1" customHeight="1" x14ac:dyDescent="0.15">
      <c r="A10" s="602"/>
      <c r="B10" s="606" t="s">
        <v>18</v>
      </c>
      <c r="C10" s="607"/>
      <c r="D10" s="607"/>
      <c r="E10" s="607"/>
      <c r="F10" s="607"/>
      <c r="G10" s="608"/>
    </row>
    <row r="11" spans="1:7" ht="23.1" customHeight="1" x14ac:dyDescent="0.15">
      <c r="A11" s="599"/>
      <c r="B11" s="585" t="s">
        <v>19</v>
      </c>
      <c r="C11" s="586"/>
      <c r="D11" s="586"/>
      <c r="E11" s="586"/>
      <c r="F11" s="586"/>
      <c r="G11" s="587"/>
    </row>
    <row r="12" spans="1:7" ht="23.1" customHeight="1" x14ac:dyDescent="0.15">
      <c r="A12" s="35" t="s">
        <v>20</v>
      </c>
      <c r="B12" s="609"/>
      <c r="C12" s="610"/>
      <c r="D12" s="41"/>
      <c r="E12" s="38" t="s">
        <v>21</v>
      </c>
      <c r="F12" s="610"/>
      <c r="G12" s="611"/>
    </row>
    <row r="13" spans="1:7" ht="23.1" customHeight="1" x14ac:dyDescent="0.15">
      <c r="A13" s="598" t="s">
        <v>22</v>
      </c>
      <c r="B13" s="585" t="s">
        <v>23</v>
      </c>
      <c r="C13" s="586"/>
      <c r="D13" s="586"/>
      <c r="E13" s="586"/>
      <c r="F13" s="586"/>
      <c r="G13" s="587"/>
    </row>
    <row r="14" spans="1:7" ht="23.1" customHeight="1" x14ac:dyDescent="0.15">
      <c r="A14" s="602"/>
      <c r="B14" s="612" t="s">
        <v>80</v>
      </c>
      <c r="C14" s="600"/>
      <c r="D14" s="600"/>
      <c r="E14" s="600"/>
      <c r="F14" s="600"/>
      <c r="G14" s="601"/>
    </row>
    <row r="15" spans="1:7" ht="23.1" customHeight="1" x14ac:dyDescent="0.15">
      <c r="A15" s="602"/>
      <c r="B15" s="585" t="s">
        <v>24</v>
      </c>
      <c r="C15" s="586"/>
      <c r="D15" s="586"/>
      <c r="E15" s="586"/>
      <c r="F15" s="586"/>
      <c r="G15" s="587"/>
    </row>
    <row r="16" spans="1:7" ht="23.1" customHeight="1" x14ac:dyDescent="0.15">
      <c r="A16" s="602"/>
      <c r="B16" s="612" t="s">
        <v>90</v>
      </c>
      <c r="C16" s="600"/>
      <c r="D16" s="600"/>
      <c r="E16" s="600"/>
      <c r="F16" s="600"/>
      <c r="G16" s="601"/>
    </row>
    <row r="17" spans="1:7" ht="23.1" customHeight="1" x14ac:dyDescent="0.15">
      <c r="A17" s="599"/>
      <c r="B17" s="585" t="s">
        <v>25</v>
      </c>
      <c r="C17" s="586"/>
      <c r="D17" s="586"/>
      <c r="E17" s="586"/>
      <c r="F17" s="586"/>
      <c r="G17" s="587"/>
    </row>
    <row r="18" spans="1:7" ht="23.1" customHeight="1" x14ac:dyDescent="0.15">
      <c r="A18" s="602" t="s">
        <v>26</v>
      </c>
      <c r="B18" s="585" t="s">
        <v>27</v>
      </c>
      <c r="C18" s="586"/>
      <c r="D18" s="586"/>
      <c r="E18" s="586"/>
      <c r="F18" s="586"/>
      <c r="G18" s="587"/>
    </row>
    <row r="19" spans="1:7" ht="23.1" customHeight="1" x14ac:dyDescent="0.15">
      <c r="A19" s="602"/>
      <c r="B19" s="585" t="s">
        <v>28</v>
      </c>
      <c r="C19" s="586"/>
      <c r="D19" s="586"/>
      <c r="E19" s="586"/>
      <c r="F19" s="586"/>
      <c r="G19" s="587"/>
    </row>
    <row r="20" spans="1:7" ht="23.1" customHeight="1" x14ac:dyDescent="0.15">
      <c r="A20" s="602"/>
      <c r="B20" s="612" t="s">
        <v>29</v>
      </c>
      <c r="C20" s="600"/>
      <c r="D20" s="600"/>
      <c r="E20" s="600"/>
      <c r="F20" s="600"/>
      <c r="G20" s="601"/>
    </row>
    <row r="21" spans="1:7" ht="23.1" customHeight="1" x14ac:dyDescent="0.15">
      <c r="A21" s="602"/>
      <c r="B21" s="585" t="s">
        <v>30</v>
      </c>
      <c r="C21" s="586"/>
      <c r="D21" s="586"/>
      <c r="E21" s="586"/>
      <c r="F21" s="586"/>
      <c r="G21" s="587"/>
    </row>
    <row r="22" spans="1:7" ht="23.1" customHeight="1" x14ac:dyDescent="0.15">
      <c r="A22" s="32" t="s">
        <v>31</v>
      </c>
      <c r="B22" s="585" t="s">
        <v>91</v>
      </c>
      <c r="C22" s="586"/>
      <c r="D22" s="586"/>
      <c r="E22" s="586"/>
      <c r="F22" s="586"/>
      <c r="G22" s="587"/>
    </row>
    <row r="23" spans="1:7" ht="23.1" customHeight="1" x14ac:dyDescent="0.15">
      <c r="A23" s="602" t="s">
        <v>32</v>
      </c>
      <c r="B23" s="42" t="s">
        <v>33</v>
      </c>
      <c r="C23" s="614" t="s">
        <v>92</v>
      </c>
      <c r="D23" s="615"/>
      <c r="E23" s="616" t="s">
        <v>34</v>
      </c>
      <c r="F23" s="617"/>
      <c r="G23" s="618"/>
    </row>
    <row r="24" spans="1:7" ht="23.1" customHeight="1" x14ac:dyDescent="0.15">
      <c r="A24" s="602"/>
      <c r="B24" s="43" t="s">
        <v>35</v>
      </c>
      <c r="C24" s="619" t="s">
        <v>93</v>
      </c>
      <c r="D24" s="595"/>
      <c r="E24" s="586" t="s">
        <v>34</v>
      </c>
      <c r="F24" s="586"/>
      <c r="G24" s="587"/>
    </row>
    <row r="25" spans="1:7" ht="23.1" customHeight="1" thickBot="1" x14ac:dyDescent="0.2">
      <c r="A25" s="613"/>
      <c r="B25" s="44" t="s">
        <v>36</v>
      </c>
      <c r="C25" s="620" t="s">
        <v>93</v>
      </c>
      <c r="D25" s="621"/>
      <c r="E25" s="622" t="s">
        <v>37</v>
      </c>
      <c r="F25" s="622"/>
      <c r="G25" s="623"/>
    </row>
    <row r="26" spans="1:7" ht="14.25" hidden="1" thickTop="1" x14ac:dyDescent="0.15">
      <c r="A26" s="1"/>
      <c r="B26" s="1"/>
      <c r="C26" s="1"/>
      <c r="D26" s="1"/>
      <c r="E26" s="1"/>
      <c r="F26" s="1"/>
      <c r="G26" s="1"/>
    </row>
    <row r="27" spans="1:7" ht="14.25" thickBot="1" x14ac:dyDescent="0.2">
      <c r="A27" s="2"/>
    </row>
    <row r="28" spans="1:7" ht="27" customHeight="1" thickBot="1" x14ac:dyDescent="0.2">
      <c r="A28" s="624" t="s">
        <v>38</v>
      </c>
      <c r="B28" s="625"/>
      <c r="C28" s="625"/>
      <c r="D28" s="625"/>
      <c r="E28" s="625"/>
      <c r="F28" s="625"/>
      <c r="G28" s="626"/>
    </row>
    <row r="29" spans="1:7" ht="24.95" customHeight="1" x14ac:dyDescent="0.15">
      <c r="A29" s="627" t="s">
        <v>39</v>
      </c>
      <c r="B29" s="33" t="s">
        <v>83</v>
      </c>
      <c r="C29" s="629" t="s">
        <v>92</v>
      </c>
      <c r="D29" s="630"/>
      <c r="E29" s="50" t="s">
        <v>81</v>
      </c>
      <c r="F29" s="3"/>
      <c r="G29" s="4"/>
    </row>
    <row r="30" spans="1:7" ht="24.95" customHeight="1" x14ac:dyDescent="0.15">
      <c r="A30" s="628"/>
      <c r="B30" s="34" t="s">
        <v>84</v>
      </c>
      <c r="C30" s="614" t="s">
        <v>92</v>
      </c>
      <c r="D30" s="615"/>
      <c r="E30" s="49" t="s">
        <v>94</v>
      </c>
      <c r="F30" s="5"/>
      <c r="G30" s="6"/>
    </row>
    <row r="31" spans="1:7" ht="24.95" customHeight="1" x14ac:dyDescent="0.15">
      <c r="A31" s="631" t="s">
        <v>40</v>
      </c>
      <c r="B31" s="632"/>
      <c r="C31" s="637" t="s">
        <v>41</v>
      </c>
      <c r="D31" s="638"/>
      <c r="E31" s="638"/>
      <c r="F31" s="638"/>
      <c r="G31" s="639"/>
    </row>
    <row r="32" spans="1:7" ht="24.95" customHeight="1" x14ac:dyDescent="0.15">
      <c r="A32" s="633"/>
      <c r="B32" s="634"/>
      <c r="C32" s="637" t="s">
        <v>42</v>
      </c>
      <c r="D32" s="638"/>
      <c r="E32" s="638"/>
      <c r="F32" s="638"/>
      <c r="G32" s="639"/>
    </row>
    <row r="33" spans="1:7" ht="24.95" customHeight="1" thickBot="1" x14ac:dyDescent="0.2">
      <c r="A33" s="635"/>
      <c r="B33" s="636"/>
      <c r="C33" s="640" t="s">
        <v>43</v>
      </c>
      <c r="D33" s="641"/>
      <c r="E33" s="641"/>
      <c r="F33" s="641"/>
      <c r="G33" s="642"/>
    </row>
    <row r="34" spans="1:7" x14ac:dyDescent="0.15">
      <c r="A34" s="2"/>
    </row>
    <row r="35" spans="1:7" ht="14.25" thickBot="1" x14ac:dyDescent="0.2">
      <c r="A35" s="7"/>
    </row>
    <row r="36" spans="1:7" ht="30" customHeight="1" thickBot="1" x14ac:dyDescent="0.2">
      <c r="A36" s="8"/>
      <c r="E36" s="45" t="s">
        <v>44</v>
      </c>
      <c r="F36" s="9"/>
      <c r="G36" s="10"/>
    </row>
    <row r="37" spans="1:7" x14ac:dyDescent="0.15">
      <c r="A37" s="7"/>
    </row>
  </sheetData>
  <mergeCells count="44">
    <mergeCell ref="A28:G28"/>
    <mergeCell ref="A29:A30"/>
    <mergeCell ref="C29:D29"/>
    <mergeCell ref="C30:D30"/>
    <mergeCell ref="A31:B33"/>
    <mergeCell ref="C31:G31"/>
    <mergeCell ref="C32:G32"/>
    <mergeCell ref="C33:G33"/>
    <mergeCell ref="A23:A25"/>
    <mergeCell ref="C23:D23"/>
    <mergeCell ref="E23:G23"/>
    <mergeCell ref="C24:D24"/>
    <mergeCell ref="E24:G24"/>
    <mergeCell ref="C25:D25"/>
    <mergeCell ref="E25:G25"/>
    <mergeCell ref="B22:G22"/>
    <mergeCell ref="B12:C12"/>
    <mergeCell ref="F12:G12"/>
    <mergeCell ref="A13:A17"/>
    <mergeCell ref="B13:G13"/>
    <mergeCell ref="B14:G14"/>
    <mergeCell ref="B15:G15"/>
    <mergeCell ref="B16:G16"/>
    <mergeCell ref="B17:G17"/>
    <mergeCell ref="A18:A21"/>
    <mergeCell ref="B18:G18"/>
    <mergeCell ref="B19:G19"/>
    <mergeCell ref="B20:G20"/>
    <mergeCell ref="B21:G21"/>
    <mergeCell ref="A5:A6"/>
    <mergeCell ref="C5:G5"/>
    <mergeCell ref="C6:G6"/>
    <mergeCell ref="B7:G7"/>
    <mergeCell ref="A8:A11"/>
    <mergeCell ref="B8:G8"/>
    <mergeCell ref="B9:G9"/>
    <mergeCell ref="B10:G10"/>
    <mergeCell ref="B11:G11"/>
    <mergeCell ref="B4:G4"/>
    <mergeCell ref="A1:G1"/>
    <mergeCell ref="B2:C2"/>
    <mergeCell ref="F2:G2"/>
    <mergeCell ref="B3:D3"/>
    <mergeCell ref="F3:G3"/>
  </mergeCells>
  <phoneticPr fontId="1"/>
  <printOptions horizontalCentered="1" verticalCentered="1"/>
  <pageMargins left="0.78740157480314965" right="0.78740157480314965" top="0.74803149606299213"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85725</xdr:colOff>
                    <xdr:row>2</xdr:row>
                    <xdr:rowOff>57150</xdr:rowOff>
                  </from>
                  <to>
                    <xdr:col>1</xdr:col>
                    <xdr:colOff>285750</xdr:colOff>
                    <xdr:row>2</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39"/>
  <sheetViews>
    <sheetView view="pageBreakPreview" topLeftCell="A25" zoomScaleNormal="100" zoomScaleSheetLayoutView="100" workbookViewId="0">
      <selection activeCell="E33" sqref="E33"/>
    </sheetView>
  </sheetViews>
  <sheetFormatPr defaultRowHeight="13.5" x14ac:dyDescent="0.15"/>
  <cols>
    <col min="1" max="1" width="18.125" style="14" customWidth="1"/>
    <col min="2" max="10" width="8.5" style="14" customWidth="1"/>
    <col min="11" max="16384" width="9" style="14"/>
  </cols>
  <sheetData>
    <row r="1" spans="1:11" ht="27" customHeight="1" x14ac:dyDescent="0.15">
      <c r="A1" s="14" t="s">
        <v>163</v>
      </c>
    </row>
    <row r="2" spans="1:11" ht="15" customHeight="1" x14ac:dyDescent="0.15"/>
    <row r="3" spans="1:11" ht="15" customHeight="1" x14ac:dyDescent="0.15">
      <c r="A3" s="14" t="s">
        <v>143</v>
      </c>
      <c r="B3" s="83" t="s">
        <v>144</v>
      </c>
    </row>
    <row r="4" spans="1:11" ht="15" customHeight="1" x14ac:dyDescent="0.15">
      <c r="B4" s="83" t="s">
        <v>145</v>
      </c>
    </row>
    <row r="5" spans="1:11" ht="15" customHeight="1" x14ac:dyDescent="0.15">
      <c r="B5" s="83" t="s">
        <v>564</v>
      </c>
    </row>
    <row r="6" spans="1:11" ht="22.5" customHeight="1" thickBot="1" x14ac:dyDescent="0.2">
      <c r="A6" s="325" t="s">
        <v>563</v>
      </c>
      <c r="B6" s="83"/>
    </row>
    <row r="7" spans="1:11" ht="22.5" customHeight="1" x14ac:dyDescent="0.15">
      <c r="A7" s="326" t="s">
        <v>542</v>
      </c>
      <c r="B7" s="883" t="s">
        <v>543</v>
      </c>
      <c r="C7" s="884"/>
      <c r="D7" s="885"/>
      <c r="E7" s="886" t="s">
        <v>544</v>
      </c>
      <c r="F7" s="884"/>
      <c r="G7" s="885"/>
      <c r="H7" s="886" t="s">
        <v>545</v>
      </c>
      <c r="I7" s="884"/>
      <c r="J7" s="887"/>
      <c r="K7" s="172"/>
    </row>
    <row r="8" spans="1:11" ht="22.5" customHeight="1" x14ac:dyDescent="0.15">
      <c r="A8" s="327" t="s">
        <v>546</v>
      </c>
      <c r="B8" s="867" t="s">
        <v>547</v>
      </c>
      <c r="C8" s="868"/>
      <c r="D8" s="869"/>
      <c r="E8" s="870" t="s">
        <v>548</v>
      </c>
      <c r="F8" s="871"/>
      <c r="G8" s="872"/>
      <c r="H8" s="870" t="s">
        <v>549</v>
      </c>
      <c r="I8" s="871"/>
      <c r="J8" s="873"/>
      <c r="K8" s="173"/>
    </row>
    <row r="9" spans="1:11" ht="27.75" customHeight="1" x14ac:dyDescent="0.15">
      <c r="A9" s="328" t="s">
        <v>517</v>
      </c>
      <c r="B9" s="880" t="s">
        <v>513</v>
      </c>
      <c r="C9" s="881"/>
      <c r="D9" s="881"/>
      <c r="E9" s="881" t="s">
        <v>513</v>
      </c>
      <c r="F9" s="881"/>
      <c r="G9" s="881"/>
      <c r="H9" s="881" t="s">
        <v>513</v>
      </c>
      <c r="I9" s="881"/>
      <c r="J9" s="882"/>
    </row>
    <row r="10" spans="1:11" ht="22.5" customHeight="1" x14ac:dyDescent="0.15">
      <c r="A10" s="293" t="s">
        <v>550</v>
      </c>
      <c r="B10" s="287" t="s">
        <v>551</v>
      </c>
      <c r="C10" s="299" t="s">
        <v>508</v>
      </c>
      <c r="D10" s="296" t="s">
        <v>552</v>
      </c>
      <c r="E10" s="297" t="s">
        <v>551</v>
      </c>
      <c r="F10" s="299" t="s">
        <v>508</v>
      </c>
      <c r="G10" s="298" t="s">
        <v>552</v>
      </c>
      <c r="H10" s="297" t="s">
        <v>551</v>
      </c>
      <c r="I10" s="299" t="s">
        <v>508</v>
      </c>
      <c r="J10" s="300" t="s">
        <v>552</v>
      </c>
    </row>
    <row r="11" spans="1:11" ht="22.5" customHeight="1" thickBot="1" x14ac:dyDescent="0.2">
      <c r="A11" s="293" t="s">
        <v>553</v>
      </c>
      <c r="B11" s="301">
        <v>1</v>
      </c>
      <c r="C11" s="302">
        <v>1.1499999999999999</v>
      </c>
      <c r="D11" s="303">
        <v>1.3</v>
      </c>
      <c r="E11" s="304">
        <v>1</v>
      </c>
      <c r="F11" s="305">
        <v>1.1499999999999999</v>
      </c>
      <c r="G11" s="306">
        <v>1.3</v>
      </c>
      <c r="H11" s="304">
        <v>1</v>
      </c>
      <c r="I11" s="305">
        <v>1.1499999999999999</v>
      </c>
      <c r="J11" s="307">
        <v>1.3</v>
      </c>
    </row>
    <row r="12" spans="1:11" ht="22.5" customHeight="1" x14ac:dyDescent="0.15">
      <c r="A12" s="292" t="s">
        <v>554</v>
      </c>
      <c r="B12" s="323">
        <v>1.66</v>
      </c>
      <c r="C12" s="376">
        <v>1.44</v>
      </c>
      <c r="D12" s="316">
        <v>1.28</v>
      </c>
      <c r="E12" s="321">
        <v>1.74</v>
      </c>
      <c r="F12" s="378">
        <v>1.51</v>
      </c>
      <c r="G12" s="376">
        <v>1.34</v>
      </c>
      <c r="H12" s="321">
        <v>1.56</v>
      </c>
      <c r="I12" s="376">
        <v>1.36</v>
      </c>
      <c r="J12" s="374">
        <v>1.2</v>
      </c>
    </row>
    <row r="13" spans="1:11" ht="22.5" customHeight="1" x14ac:dyDescent="0.15">
      <c r="A13" s="291" t="s">
        <v>541</v>
      </c>
      <c r="B13" s="318">
        <v>1.55</v>
      </c>
      <c r="C13" s="309">
        <v>1.34</v>
      </c>
      <c r="D13" s="310">
        <v>1.19</v>
      </c>
      <c r="E13" s="322">
        <v>1.61</v>
      </c>
      <c r="F13" s="309">
        <v>1.4</v>
      </c>
      <c r="G13" s="308">
        <v>1.24</v>
      </c>
      <c r="H13" s="320">
        <v>1.47</v>
      </c>
      <c r="I13" s="308">
        <v>1.28</v>
      </c>
      <c r="J13" s="375">
        <v>1.1299999999999999</v>
      </c>
    </row>
    <row r="14" spans="1:11" ht="22.5" customHeight="1" x14ac:dyDescent="0.15">
      <c r="A14" s="291" t="s">
        <v>555</v>
      </c>
      <c r="B14" s="319">
        <v>1.45</v>
      </c>
      <c r="C14" s="308">
        <v>1.26</v>
      </c>
      <c r="D14" s="310">
        <v>1.1100000000000001</v>
      </c>
      <c r="E14" s="322">
        <v>1.5</v>
      </c>
      <c r="F14" s="309">
        <v>1.3</v>
      </c>
      <c r="G14" s="310">
        <v>1.1499999999999999</v>
      </c>
      <c r="H14" s="320">
        <v>1.39</v>
      </c>
      <c r="I14" s="308">
        <v>1.21</v>
      </c>
      <c r="J14" s="329">
        <v>1.07</v>
      </c>
    </row>
    <row r="15" spans="1:11" ht="22.5" customHeight="1" x14ac:dyDescent="0.15">
      <c r="A15" s="291" t="s">
        <v>556</v>
      </c>
      <c r="B15" s="319">
        <v>1.36</v>
      </c>
      <c r="C15" s="310">
        <v>1.18</v>
      </c>
      <c r="D15" s="312">
        <v>1.05</v>
      </c>
      <c r="E15" s="320">
        <v>1.4</v>
      </c>
      <c r="F15" s="308">
        <v>1.22</v>
      </c>
      <c r="G15" s="385">
        <v>1.08</v>
      </c>
      <c r="H15" s="320">
        <v>1.32</v>
      </c>
      <c r="I15" s="310">
        <v>1.1499999999999999</v>
      </c>
      <c r="J15" s="329">
        <v>1.02</v>
      </c>
    </row>
    <row r="16" spans="1:11" ht="22.5" customHeight="1" x14ac:dyDescent="0.15">
      <c r="A16" s="291" t="s">
        <v>557</v>
      </c>
      <c r="B16" s="377">
        <v>1.28</v>
      </c>
      <c r="C16" s="310">
        <v>1.1200000000000001</v>
      </c>
      <c r="D16" s="379">
        <v>0.99</v>
      </c>
      <c r="E16" s="320">
        <v>1.31</v>
      </c>
      <c r="F16" s="310">
        <v>1.1399999999999999</v>
      </c>
      <c r="G16" s="312">
        <v>1.01</v>
      </c>
      <c r="H16" s="317">
        <v>1.26</v>
      </c>
      <c r="I16" s="310">
        <v>1.1000000000000001</v>
      </c>
      <c r="J16" s="382">
        <v>0.97</v>
      </c>
    </row>
    <row r="17" spans="1:11" ht="22.5" customHeight="1" x14ac:dyDescent="0.15">
      <c r="A17" s="291" t="s">
        <v>558</v>
      </c>
      <c r="B17" s="377">
        <v>1.22</v>
      </c>
      <c r="C17" s="312">
        <v>1.06</v>
      </c>
      <c r="D17" s="379">
        <v>0.93</v>
      </c>
      <c r="E17" s="317">
        <v>1.24</v>
      </c>
      <c r="F17" s="312">
        <v>1.08</v>
      </c>
      <c r="G17" s="379">
        <v>0.95</v>
      </c>
      <c r="H17" s="317">
        <v>1.2</v>
      </c>
      <c r="I17" s="312">
        <v>1.05</v>
      </c>
      <c r="J17" s="382">
        <v>0.92</v>
      </c>
    </row>
    <row r="18" spans="1:11" ht="22.5" customHeight="1" x14ac:dyDescent="0.15">
      <c r="A18" s="291" t="s">
        <v>559</v>
      </c>
      <c r="B18" s="330">
        <v>1.1499999999999999</v>
      </c>
      <c r="C18" s="312">
        <v>1</v>
      </c>
      <c r="D18" s="379">
        <v>0.89</v>
      </c>
      <c r="E18" s="324">
        <v>1.17</v>
      </c>
      <c r="F18" s="312">
        <v>1.02</v>
      </c>
      <c r="G18" s="379">
        <v>0.9</v>
      </c>
      <c r="H18" s="324">
        <v>1.1499999999999999</v>
      </c>
      <c r="I18" s="312">
        <v>1</v>
      </c>
      <c r="J18" s="382">
        <v>0.88</v>
      </c>
    </row>
    <row r="19" spans="1:11" ht="22.5" customHeight="1" x14ac:dyDescent="0.15">
      <c r="A19" s="291" t="s">
        <v>560</v>
      </c>
      <c r="B19" s="330">
        <v>1.1000000000000001</v>
      </c>
      <c r="C19" s="379">
        <v>0.95</v>
      </c>
      <c r="D19" s="379">
        <v>0.84</v>
      </c>
      <c r="E19" s="324">
        <v>1.1100000000000001</v>
      </c>
      <c r="F19" s="379">
        <v>0.97</v>
      </c>
      <c r="G19" s="379">
        <v>0.85</v>
      </c>
      <c r="H19" s="324">
        <v>1.1000000000000001</v>
      </c>
      <c r="I19" s="379">
        <v>0.96</v>
      </c>
      <c r="J19" s="382">
        <v>0.85</v>
      </c>
    </row>
    <row r="20" spans="1:11" ht="22.5" customHeight="1" x14ac:dyDescent="0.15">
      <c r="A20" s="294" t="s">
        <v>561</v>
      </c>
      <c r="B20" s="373">
        <v>1.05</v>
      </c>
      <c r="C20" s="380">
        <v>0.91</v>
      </c>
      <c r="D20" s="380">
        <v>0.81</v>
      </c>
      <c r="E20" s="313">
        <v>1.06</v>
      </c>
      <c r="F20" s="380">
        <v>0.92</v>
      </c>
      <c r="G20" s="380">
        <v>0.81</v>
      </c>
      <c r="H20" s="313">
        <v>1.06</v>
      </c>
      <c r="I20" s="380">
        <v>0.92</v>
      </c>
      <c r="J20" s="383">
        <v>0.81</v>
      </c>
    </row>
    <row r="21" spans="1:11" ht="22.5" customHeight="1" thickBot="1" x14ac:dyDescent="0.2">
      <c r="A21" s="295" t="s">
        <v>562</v>
      </c>
      <c r="B21" s="315">
        <v>1</v>
      </c>
      <c r="C21" s="381">
        <v>0.87</v>
      </c>
      <c r="D21" s="381">
        <v>0.77</v>
      </c>
      <c r="E21" s="314">
        <v>1.01</v>
      </c>
      <c r="F21" s="381">
        <v>0.88</v>
      </c>
      <c r="G21" s="381">
        <v>0.77</v>
      </c>
      <c r="H21" s="314">
        <v>1.02</v>
      </c>
      <c r="I21" s="381">
        <v>0.88</v>
      </c>
      <c r="J21" s="384">
        <v>0.78</v>
      </c>
    </row>
    <row r="22" spans="1:11" ht="22.5" customHeight="1" x14ac:dyDescent="0.15"/>
    <row r="23" spans="1:11" ht="22.5" customHeight="1" thickBot="1" x14ac:dyDescent="0.2">
      <c r="A23" s="325" t="s">
        <v>567</v>
      </c>
    </row>
    <row r="24" spans="1:11" ht="22.5" customHeight="1" x14ac:dyDescent="0.15">
      <c r="A24" s="326" t="s">
        <v>146</v>
      </c>
      <c r="B24" s="883" t="s">
        <v>157</v>
      </c>
      <c r="C24" s="884"/>
      <c r="D24" s="885"/>
      <c r="E24" s="886" t="s">
        <v>158</v>
      </c>
      <c r="F24" s="884"/>
      <c r="G24" s="885"/>
      <c r="H24" s="886" t="s">
        <v>159</v>
      </c>
      <c r="I24" s="884"/>
      <c r="J24" s="887"/>
      <c r="K24" s="172"/>
    </row>
    <row r="25" spans="1:11" ht="22.5" customHeight="1" x14ac:dyDescent="0.15">
      <c r="A25" s="327" t="s">
        <v>516</v>
      </c>
      <c r="B25" s="867" t="s">
        <v>160</v>
      </c>
      <c r="C25" s="868"/>
      <c r="D25" s="869"/>
      <c r="E25" s="870" t="s">
        <v>161</v>
      </c>
      <c r="F25" s="871"/>
      <c r="G25" s="872"/>
      <c r="H25" s="870" t="s">
        <v>162</v>
      </c>
      <c r="I25" s="871"/>
      <c r="J25" s="873"/>
      <c r="K25" s="173"/>
    </row>
    <row r="26" spans="1:11" ht="27" customHeight="1" x14ac:dyDescent="0.15">
      <c r="A26" s="328" t="s">
        <v>515</v>
      </c>
      <c r="B26" s="874" t="s">
        <v>514</v>
      </c>
      <c r="C26" s="875"/>
      <c r="D26" s="875"/>
      <c r="E26" s="876" t="s">
        <v>513</v>
      </c>
      <c r="F26" s="877"/>
      <c r="G26" s="878"/>
      <c r="H26" s="875" t="s">
        <v>513</v>
      </c>
      <c r="I26" s="875"/>
      <c r="J26" s="879"/>
    </row>
    <row r="27" spans="1:11" ht="22.5" customHeight="1" x14ac:dyDescent="0.15">
      <c r="A27" s="293" t="s">
        <v>511</v>
      </c>
      <c r="B27" s="287" t="s">
        <v>507</v>
      </c>
      <c r="C27" s="299" t="s">
        <v>509</v>
      </c>
      <c r="D27" s="296" t="s">
        <v>510</v>
      </c>
      <c r="E27" s="297" t="s">
        <v>507</v>
      </c>
      <c r="F27" s="299" t="s">
        <v>508</v>
      </c>
      <c r="G27" s="298" t="s">
        <v>510</v>
      </c>
      <c r="H27" s="297" t="s">
        <v>507</v>
      </c>
      <c r="I27" s="299" t="s">
        <v>508</v>
      </c>
      <c r="J27" s="300" t="s">
        <v>510</v>
      </c>
    </row>
    <row r="28" spans="1:11" ht="22.5" customHeight="1" thickBot="1" x14ac:dyDescent="0.2">
      <c r="A28" s="293" t="s">
        <v>512</v>
      </c>
      <c r="B28" s="301">
        <v>1</v>
      </c>
      <c r="C28" s="302">
        <v>1.1499999999999999</v>
      </c>
      <c r="D28" s="303">
        <v>1.3</v>
      </c>
      <c r="E28" s="304">
        <v>1</v>
      </c>
      <c r="F28" s="305">
        <v>1.1499999999999999</v>
      </c>
      <c r="G28" s="306">
        <v>1.3</v>
      </c>
      <c r="H28" s="304">
        <v>1</v>
      </c>
      <c r="I28" s="305">
        <v>1.1499999999999999</v>
      </c>
      <c r="J28" s="307">
        <v>1.3</v>
      </c>
    </row>
    <row r="29" spans="1:11" ht="22.5" customHeight="1" x14ac:dyDescent="0.15">
      <c r="A29" s="292" t="s">
        <v>147</v>
      </c>
      <c r="B29" s="323">
        <v>1.52</v>
      </c>
      <c r="C29" s="376">
        <v>1.32</v>
      </c>
      <c r="D29" s="311">
        <v>1.17</v>
      </c>
      <c r="E29" s="389">
        <v>1.6</v>
      </c>
      <c r="F29" s="376">
        <v>1.4</v>
      </c>
      <c r="G29" s="316">
        <v>1.23</v>
      </c>
      <c r="H29" s="388">
        <v>1.48</v>
      </c>
      <c r="I29" s="316">
        <v>1.29</v>
      </c>
      <c r="J29" s="387">
        <v>1.1399999999999999</v>
      </c>
    </row>
    <row r="30" spans="1:11" ht="22.5" customHeight="1" x14ac:dyDescent="0.15">
      <c r="A30" s="291" t="s">
        <v>148</v>
      </c>
      <c r="B30" s="319">
        <v>1.44</v>
      </c>
      <c r="C30" s="308">
        <v>1.25</v>
      </c>
      <c r="D30" s="310">
        <v>1.1000000000000001</v>
      </c>
      <c r="E30" s="390">
        <v>1.5</v>
      </c>
      <c r="F30" s="309">
        <v>1.31</v>
      </c>
      <c r="G30" s="310">
        <v>1.1599999999999999</v>
      </c>
      <c r="H30" s="320">
        <v>1.41</v>
      </c>
      <c r="I30" s="308">
        <v>1.22</v>
      </c>
      <c r="J30" s="329">
        <v>1.08</v>
      </c>
    </row>
    <row r="31" spans="1:11" ht="22.5" customHeight="1" x14ac:dyDescent="0.15">
      <c r="A31" s="291" t="s">
        <v>149</v>
      </c>
      <c r="B31" s="319">
        <v>1.36</v>
      </c>
      <c r="C31" s="310">
        <v>1.18</v>
      </c>
      <c r="D31" s="312">
        <v>1.05</v>
      </c>
      <c r="E31" s="320">
        <v>1.41</v>
      </c>
      <c r="F31" s="308">
        <v>1.23</v>
      </c>
      <c r="G31" s="312">
        <v>1.0900000000000001</v>
      </c>
      <c r="H31" s="320">
        <v>1.34</v>
      </c>
      <c r="I31" s="310">
        <v>1.17</v>
      </c>
      <c r="J31" s="329">
        <v>1.03</v>
      </c>
    </row>
    <row r="32" spans="1:11" ht="22.5" customHeight="1" x14ac:dyDescent="0.15">
      <c r="A32" s="291" t="s">
        <v>150</v>
      </c>
      <c r="B32" s="377">
        <v>1.29</v>
      </c>
      <c r="C32" s="310">
        <v>1.1200000000000001</v>
      </c>
      <c r="D32" s="393">
        <v>0.99</v>
      </c>
      <c r="E32" s="320">
        <v>1.33</v>
      </c>
      <c r="F32" s="310">
        <v>1.1599999999999999</v>
      </c>
      <c r="G32" s="312">
        <v>1.03</v>
      </c>
      <c r="H32" s="317">
        <v>1.28</v>
      </c>
      <c r="I32" s="310">
        <v>1.1100000000000001</v>
      </c>
      <c r="J32" s="382">
        <v>0.98</v>
      </c>
    </row>
    <row r="33" spans="1:10" ht="22.5" customHeight="1" x14ac:dyDescent="0.15">
      <c r="A33" s="291" t="s">
        <v>151</v>
      </c>
      <c r="B33" s="377">
        <v>1.23</v>
      </c>
      <c r="C33" s="312">
        <v>1.07</v>
      </c>
      <c r="D33" s="393">
        <v>0.94</v>
      </c>
      <c r="E33" s="317">
        <v>1.26</v>
      </c>
      <c r="F33" s="310">
        <v>1.1000000000000001</v>
      </c>
      <c r="G33" s="379">
        <v>0.97</v>
      </c>
      <c r="H33" s="317">
        <v>1.22</v>
      </c>
      <c r="I33" s="312">
        <v>1.06</v>
      </c>
      <c r="J33" s="382">
        <v>0.94</v>
      </c>
    </row>
    <row r="34" spans="1:10" ht="22.5" customHeight="1" x14ac:dyDescent="0.15">
      <c r="A34" s="291" t="s">
        <v>152</v>
      </c>
      <c r="B34" s="330">
        <v>1.17</v>
      </c>
      <c r="C34" s="312">
        <v>1.02</v>
      </c>
      <c r="D34" s="393">
        <v>0.9</v>
      </c>
      <c r="E34" s="317">
        <v>1.2</v>
      </c>
      <c r="F34" s="312">
        <v>1.04</v>
      </c>
      <c r="G34" s="379">
        <v>0.92</v>
      </c>
      <c r="H34" s="324">
        <v>1.17</v>
      </c>
      <c r="I34" s="312">
        <v>1.02</v>
      </c>
      <c r="J34" s="382">
        <v>0.9</v>
      </c>
    </row>
    <row r="35" spans="1:10" ht="22.5" customHeight="1" x14ac:dyDescent="0.15">
      <c r="A35" s="291" t="s">
        <v>153</v>
      </c>
      <c r="B35" s="386">
        <v>1.1200000000000001</v>
      </c>
      <c r="C35" s="393">
        <v>0.97</v>
      </c>
      <c r="D35" s="393">
        <v>0.86</v>
      </c>
      <c r="E35" s="324">
        <v>1.1399999999999999</v>
      </c>
      <c r="F35" s="393">
        <v>0.99</v>
      </c>
      <c r="G35" s="393">
        <v>0.88</v>
      </c>
      <c r="H35" s="324">
        <v>1.1299999999999999</v>
      </c>
      <c r="I35" s="379">
        <v>0.98</v>
      </c>
      <c r="J35" s="382">
        <v>0.87</v>
      </c>
    </row>
    <row r="36" spans="1:10" ht="22.5" customHeight="1" x14ac:dyDescent="0.15">
      <c r="A36" s="291" t="s">
        <v>154</v>
      </c>
      <c r="B36" s="372">
        <v>1.07</v>
      </c>
      <c r="C36" s="393">
        <v>0.93</v>
      </c>
      <c r="D36" s="393">
        <v>0.83</v>
      </c>
      <c r="E36" s="313">
        <v>1.0900000000000001</v>
      </c>
      <c r="F36" s="393">
        <v>0.95</v>
      </c>
      <c r="G36" s="393">
        <v>0.84</v>
      </c>
      <c r="H36" s="313">
        <v>1.08</v>
      </c>
      <c r="I36" s="379">
        <v>0.94</v>
      </c>
      <c r="J36" s="382">
        <v>0.83</v>
      </c>
    </row>
    <row r="37" spans="1:10" ht="22.5" customHeight="1" x14ac:dyDescent="0.15">
      <c r="A37" s="294" t="s">
        <v>155</v>
      </c>
      <c r="B37" s="373">
        <v>1.03</v>
      </c>
      <c r="C37" s="394">
        <v>0.89</v>
      </c>
      <c r="D37" s="394">
        <v>0.79</v>
      </c>
      <c r="E37" s="313">
        <v>1.04</v>
      </c>
      <c r="F37" s="394">
        <v>0.9</v>
      </c>
      <c r="G37" s="394">
        <v>0.8</v>
      </c>
      <c r="H37" s="313">
        <v>1.04</v>
      </c>
      <c r="I37" s="380">
        <v>0.91</v>
      </c>
      <c r="J37" s="383">
        <v>0.8</v>
      </c>
    </row>
    <row r="38" spans="1:10" ht="22.5" customHeight="1" thickBot="1" x14ac:dyDescent="0.2">
      <c r="A38" s="295" t="s">
        <v>156</v>
      </c>
      <c r="B38" s="391">
        <v>0.99</v>
      </c>
      <c r="C38" s="392">
        <v>0.86</v>
      </c>
      <c r="D38" s="392">
        <v>0.78</v>
      </c>
      <c r="E38" s="314">
        <v>1</v>
      </c>
      <c r="F38" s="392">
        <v>0.87</v>
      </c>
      <c r="G38" s="392">
        <v>0.77</v>
      </c>
      <c r="H38" s="314">
        <v>1.01</v>
      </c>
      <c r="I38" s="381">
        <v>0.87</v>
      </c>
      <c r="J38" s="384">
        <v>0.77</v>
      </c>
    </row>
    <row r="39" spans="1:10" ht="29.25" customHeight="1" x14ac:dyDescent="0.15"/>
  </sheetData>
  <mergeCells count="18">
    <mergeCell ref="B7:D7"/>
    <mergeCell ref="E7:G7"/>
    <mergeCell ref="H7:J7"/>
    <mergeCell ref="B8:D8"/>
    <mergeCell ref="E8:G8"/>
    <mergeCell ref="H8:J8"/>
    <mergeCell ref="B9:D9"/>
    <mergeCell ref="E9:G9"/>
    <mergeCell ref="H9:J9"/>
    <mergeCell ref="B24:D24"/>
    <mergeCell ref="E24:G24"/>
    <mergeCell ref="H24:J24"/>
    <mergeCell ref="B25:D25"/>
    <mergeCell ref="E25:G25"/>
    <mergeCell ref="H25:J25"/>
    <mergeCell ref="B26:D26"/>
    <mergeCell ref="E26:G26"/>
    <mergeCell ref="H26:J26"/>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48"/>
  <sheetViews>
    <sheetView view="pageBreakPreview" zoomScale="130" zoomScaleNormal="100" zoomScaleSheetLayoutView="130" workbookViewId="0">
      <selection activeCell="J3" sqref="J3"/>
    </sheetView>
  </sheetViews>
  <sheetFormatPr defaultRowHeight="13.5" x14ac:dyDescent="0.15"/>
  <cols>
    <col min="1" max="10" width="8.125" customWidth="1"/>
    <col min="11" max="11" width="10.5" style="14" customWidth="1"/>
    <col min="12" max="12" width="10.5" customWidth="1"/>
  </cols>
  <sheetData>
    <row r="1" spans="1:13" s="14" customFormat="1" x14ac:dyDescent="0.15">
      <c r="A1" s="14" t="s">
        <v>535</v>
      </c>
    </row>
    <row r="2" spans="1:13" x14ac:dyDescent="0.15">
      <c r="A2" s="335" t="s">
        <v>200</v>
      </c>
      <c r="B2" s="336" t="s">
        <v>528</v>
      </c>
      <c r="C2" s="345">
        <v>0.3</v>
      </c>
      <c r="D2" s="894" t="s">
        <v>525</v>
      </c>
      <c r="E2" s="895"/>
      <c r="F2" s="343">
        <v>0.9</v>
      </c>
      <c r="G2" s="894" t="s">
        <v>525</v>
      </c>
      <c r="H2" s="895"/>
      <c r="I2" s="344">
        <v>1</v>
      </c>
      <c r="L2" s="14"/>
    </row>
    <row r="3" spans="1:13" x14ac:dyDescent="0.15">
      <c r="A3" s="337">
        <f>C2/C3</f>
        <v>0.3</v>
      </c>
      <c r="B3" s="338" t="s">
        <v>527</v>
      </c>
      <c r="C3" s="346">
        <v>1</v>
      </c>
      <c r="D3" s="896" t="s">
        <v>524</v>
      </c>
      <c r="E3" s="897"/>
      <c r="F3" s="898"/>
      <c r="G3" s="896" t="s">
        <v>524</v>
      </c>
      <c r="H3" s="897"/>
      <c r="I3" s="898"/>
      <c r="M3" s="14"/>
    </row>
    <row r="4" spans="1:13" x14ac:dyDescent="0.15">
      <c r="A4" s="891" t="s">
        <v>518</v>
      </c>
      <c r="B4" s="289" t="s">
        <v>442</v>
      </c>
      <c r="C4" s="288" t="s">
        <v>111</v>
      </c>
      <c r="D4" s="339" t="s">
        <v>523</v>
      </c>
      <c r="E4" s="340" t="s">
        <v>534</v>
      </c>
      <c r="F4" s="341" t="s">
        <v>522</v>
      </c>
      <c r="G4" s="339" t="s">
        <v>523</v>
      </c>
      <c r="H4" s="340" t="s">
        <v>534</v>
      </c>
      <c r="I4" s="341" t="s">
        <v>522</v>
      </c>
      <c r="K4" s="348" t="s">
        <v>531</v>
      </c>
      <c r="L4" s="348" t="s">
        <v>532</v>
      </c>
      <c r="M4" s="14"/>
    </row>
    <row r="5" spans="1:13" x14ac:dyDescent="0.15">
      <c r="A5" s="892"/>
      <c r="B5" s="893" t="s">
        <v>519</v>
      </c>
      <c r="C5" s="342" t="s">
        <v>203</v>
      </c>
      <c r="D5" s="353">
        <f>$F$2*K5</f>
        <v>0.58176000000000005</v>
      </c>
      <c r="E5" s="354">
        <f>D5*1.15</f>
        <v>0.66902400000000006</v>
      </c>
      <c r="F5" s="360">
        <f>D5*1.3</f>
        <v>0.75628800000000007</v>
      </c>
      <c r="G5" s="364">
        <f>$I$2*L5</f>
        <v>0.68933333333333335</v>
      </c>
      <c r="H5" s="358">
        <f>G5*1.15</f>
        <v>0.79273333333333329</v>
      </c>
      <c r="I5" s="365">
        <f>G5*1.3</f>
        <v>0.89613333333333334</v>
      </c>
      <c r="K5" s="368">
        <f>0.28*(1.3+0.07/$A$3)*$F$2+$A$10</f>
        <v>0.64640000000000009</v>
      </c>
      <c r="L5" s="368">
        <f>0.28*(1.3+0.07/$A$3)*$I$2+$A$10</f>
        <v>0.68933333333333335</v>
      </c>
      <c r="M5" s="14"/>
    </row>
    <row r="6" spans="1:13" x14ac:dyDescent="0.15">
      <c r="A6" s="892"/>
      <c r="B6" s="890"/>
      <c r="C6" s="333" t="s">
        <v>215</v>
      </c>
      <c r="D6" s="355">
        <f t="shared" ref="D6:D10" si="0">$F$2*K6</f>
        <v>0.57225599999999999</v>
      </c>
      <c r="E6" s="357">
        <f t="shared" ref="E6:E10" si="1">D6*1.15</f>
        <v>0.65809439999999997</v>
      </c>
      <c r="F6" s="361">
        <f t="shared" ref="F6:F10" si="2">D6*1.3</f>
        <v>0.74393280000000006</v>
      </c>
      <c r="G6" s="352">
        <f t="shared" ref="G6:G10" si="3">$I$2*L6</f>
        <v>0.67759999999999998</v>
      </c>
      <c r="H6" s="357">
        <f t="shared" ref="H6:H10" si="4">G6*1.15</f>
        <v>0.77923999999999993</v>
      </c>
      <c r="I6" s="363">
        <f t="shared" ref="I6:I10" si="5">G6*1.3</f>
        <v>0.88088</v>
      </c>
      <c r="K6" s="368">
        <f>0.72*(0.4+0.6*$A$3)*$F$2+$A$10</f>
        <v>0.63583999999999996</v>
      </c>
      <c r="L6" s="368">
        <f>0.72*(0.4+0.6*$A$3)*$I$2+$A$10</f>
        <v>0.67759999999999998</v>
      </c>
      <c r="M6" s="14"/>
    </row>
    <row r="7" spans="1:13" x14ac:dyDescent="0.15">
      <c r="A7" s="892"/>
      <c r="B7" s="893" t="s">
        <v>520</v>
      </c>
      <c r="C7" s="342" t="s">
        <v>203</v>
      </c>
      <c r="D7" s="353">
        <f t="shared" si="0"/>
        <v>0.73080000000000012</v>
      </c>
      <c r="E7" s="358">
        <f t="shared" si="1"/>
        <v>0.84042000000000006</v>
      </c>
      <c r="F7" s="360">
        <f t="shared" si="2"/>
        <v>0.95004000000000022</v>
      </c>
      <c r="G7" s="364">
        <f t="shared" si="3"/>
        <v>0.87333333333333341</v>
      </c>
      <c r="H7" s="358">
        <f t="shared" si="4"/>
        <v>1.0043333333333333</v>
      </c>
      <c r="I7" s="365">
        <f t="shared" si="5"/>
        <v>1.1353333333333335</v>
      </c>
      <c r="K7" s="368">
        <f>0.4*(1.3+0.07/$A$3)*$F$2+$A$10</f>
        <v>0.81200000000000006</v>
      </c>
      <c r="L7" s="368">
        <f>0.4*(1.3+0.07/$A$3)*$I$2+$A$10</f>
        <v>0.87333333333333341</v>
      </c>
      <c r="M7" s="14"/>
    </row>
    <row r="8" spans="1:13" x14ac:dyDescent="0.15">
      <c r="A8" s="892"/>
      <c r="B8" s="890"/>
      <c r="C8" s="333" t="s">
        <v>215</v>
      </c>
      <c r="D8" s="355">
        <f t="shared" si="0"/>
        <v>0.66621600000000003</v>
      </c>
      <c r="E8" s="357">
        <f t="shared" si="1"/>
        <v>0.76614839999999995</v>
      </c>
      <c r="F8" s="361">
        <f t="shared" si="2"/>
        <v>0.8660808000000001</v>
      </c>
      <c r="G8" s="352">
        <f t="shared" si="3"/>
        <v>0.79360000000000008</v>
      </c>
      <c r="H8" s="357">
        <f t="shared" si="4"/>
        <v>0.91264000000000001</v>
      </c>
      <c r="I8" s="363">
        <f t="shared" si="5"/>
        <v>1.0316800000000002</v>
      </c>
      <c r="K8" s="368">
        <f>0.92*(0.4+0.6*$A$3)*$F$2+$A$10</f>
        <v>0.74024000000000001</v>
      </c>
      <c r="L8" s="368">
        <f>0.92*(0.4+0.6*$A$3)*$I$2+$A$10</f>
        <v>0.79360000000000008</v>
      </c>
    </row>
    <row r="9" spans="1:13" x14ac:dyDescent="0.15">
      <c r="A9" s="334" t="s">
        <v>526</v>
      </c>
      <c r="B9" s="889" t="s">
        <v>521</v>
      </c>
      <c r="C9" s="332" t="s">
        <v>203</v>
      </c>
      <c r="D9" s="356">
        <f t="shared" si="0"/>
        <v>1.0427040000000001</v>
      </c>
      <c r="E9" s="359">
        <f t="shared" si="1"/>
        <v>1.1991095999999999</v>
      </c>
      <c r="F9" s="362">
        <f t="shared" si="2"/>
        <v>1.3555152000000001</v>
      </c>
      <c r="G9" s="366">
        <f t="shared" si="3"/>
        <v>1.2584</v>
      </c>
      <c r="H9" s="359">
        <f t="shared" si="4"/>
        <v>1.4471599999999998</v>
      </c>
      <c r="I9" s="367">
        <f t="shared" si="5"/>
        <v>1.63592</v>
      </c>
      <c r="K9" s="368">
        <f>0.64*(1.06+0.15/$A$3)*$F$2+$A$10</f>
        <v>1.15856</v>
      </c>
      <c r="L9" s="368">
        <f>0.64*(1.06+0.15/$A$3)*$I$2+$A$10</f>
        <v>1.2584</v>
      </c>
    </row>
    <row r="10" spans="1:13" s="331" customFormat="1" ht="12" customHeight="1" x14ac:dyDescent="0.15">
      <c r="A10" s="347">
        <v>0.26</v>
      </c>
      <c r="B10" s="890"/>
      <c r="C10" s="333" t="s">
        <v>215</v>
      </c>
      <c r="D10" s="352">
        <f t="shared" si="0"/>
        <v>0.89708220000000005</v>
      </c>
      <c r="E10" s="357">
        <f t="shared" si="1"/>
        <v>1.0316445299999999</v>
      </c>
      <c r="F10" s="363">
        <f t="shared" si="2"/>
        <v>1.1662068600000002</v>
      </c>
      <c r="G10" s="352">
        <f t="shared" si="3"/>
        <v>1.0786199999999999</v>
      </c>
      <c r="H10" s="357">
        <f t="shared" si="4"/>
        <v>1.2404129999999998</v>
      </c>
      <c r="I10" s="363">
        <f t="shared" si="5"/>
        <v>1.4022059999999998</v>
      </c>
      <c r="K10" s="368">
        <f>1.22*(0.53+0.47*$A$3)*$F$2+$A$10</f>
        <v>0.99675800000000003</v>
      </c>
      <c r="L10" s="368">
        <f>1.22*(0.53+0.47*$A$3)*$I$2+$A$10</f>
        <v>1.0786199999999999</v>
      </c>
    </row>
    <row r="11" spans="1:13" s="331" customFormat="1" x14ac:dyDescent="0.15">
      <c r="A11" s="891" t="s">
        <v>518</v>
      </c>
      <c r="B11" s="289" t="s">
        <v>442</v>
      </c>
      <c r="C11" s="288" t="s">
        <v>111</v>
      </c>
      <c r="D11" s="339" t="s">
        <v>523</v>
      </c>
      <c r="E11" s="340" t="s">
        <v>534</v>
      </c>
      <c r="F11" s="341" t="s">
        <v>522</v>
      </c>
      <c r="G11" s="339" t="s">
        <v>523</v>
      </c>
      <c r="H11" s="340" t="s">
        <v>534</v>
      </c>
      <c r="I11" s="341" t="s">
        <v>522</v>
      </c>
      <c r="K11" s="369"/>
      <c r="L11" s="369"/>
    </row>
    <row r="12" spans="1:13" s="331" customFormat="1" x14ac:dyDescent="0.15">
      <c r="A12" s="892"/>
      <c r="B12" s="893" t="s">
        <v>519</v>
      </c>
      <c r="C12" s="342" t="s">
        <v>203</v>
      </c>
      <c r="D12" s="349">
        <f>$F$2*K12</f>
        <v>0.69876000000000005</v>
      </c>
      <c r="E12" s="354">
        <f>D12*1.15</f>
        <v>0.80357400000000001</v>
      </c>
      <c r="F12" s="360">
        <f>D12*1.3</f>
        <v>0.90838800000000008</v>
      </c>
      <c r="G12" s="364">
        <f>$I$2*L12</f>
        <v>0.81933333333333347</v>
      </c>
      <c r="H12" s="358">
        <f>G12*1.15</f>
        <v>0.94223333333333337</v>
      </c>
      <c r="I12" s="365">
        <f>G12*1.3</f>
        <v>1.0651333333333335</v>
      </c>
      <c r="K12" s="368">
        <f>0.28*(1.3+0.07/$A$3)*$F$2+$A$17</f>
        <v>0.77640000000000009</v>
      </c>
      <c r="L12" s="368">
        <f>0.28*(1.3+0.07/$A$3)*$I$2+$A$17</f>
        <v>0.81933333333333347</v>
      </c>
    </row>
    <row r="13" spans="1:13" x14ac:dyDescent="0.15">
      <c r="A13" s="892"/>
      <c r="B13" s="890"/>
      <c r="C13" s="333" t="s">
        <v>215</v>
      </c>
      <c r="D13" s="350">
        <f t="shared" ref="D13:D17" si="6">$F$2*K13</f>
        <v>0.68925600000000009</v>
      </c>
      <c r="E13" s="357">
        <f t="shared" ref="E13:E17" si="7">D13*1.15</f>
        <v>0.79264440000000003</v>
      </c>
      <c r="F13" s="361">
        <f t="shared" ref="F13:F17" si="8">D13*1.3</f>
        <v>0.89603280000000018</v>
      </c>
      <c r="G13" s="352">
        <f t="shared" ref="G13:G17" si="9">$I$2*L13</f>
        <v>0.8076000000000001</v>
      </c>
      <c r="H13" s="357">
        <f t="shared" ref="H13:H17" si="10">G13*1.15</f>
        <v>0.92874000000000001</v>
      </c>
      <c r="I13" s="363">
        <f t="shared" ref="I13:I17" si="11">G13*1.3</f>
        <v>1.0498800000000001</v>
      </c>
      <c r="K13" s="368">
        <f>0.72*(0.4+0.6*$A$3)*$F$2+$A$17</f>
        <v>0.76584000000000008</v>
      </c>
      <c r="L13" s="368">
        <f>0.72*(0.4+0.6*$A$3)*$I$2+$A$17</f>
        <v>0.8076000000000001</v>
      </c>
    </row>
    <row r="14" spans="1:13" x14ac:dyDescent="0.15">
      <c r="A14" s="892"/>
      <c r="B14" s="893" t="s">
        <v>520</v>
      </c>
      <c r="C14" s="342" t="s">
        <v>203</v>
      </c>
      <c r="D14" s="349">
        <f t="shared" si="6"/>
        <v>0.84780000000000011</v>
      </c>
      <c r="E14" s="358">
        <f t="shared" si="7"/>
        <v>0.97497</v>
      </c>
      <c r="F14" s="360">
        <f t="shared" si="8"/>
        <v>1.1021400000000001</v>
      </c>
      <c r="G14" s="364">
        <f t="shared" si="9"/>
        <v>1.0033333333333334</v>
      </c>
      <c r="H14" s="358">
        <f t="shared" si="10"/>
        <v>1.1538333333333333</v>
      </c>
      <c r="I14" s="365">
        <f t="shared" si="11"/>
        <v>1.3043333333333336</v>
      </c>
      <c r="K14" s="368">
        <f>0.4*(1.3+0.07/$A$3)*$F$2+$A$17</f>
        <v>0.94200000000000006</v>
      </c>
      <c r="L14" s="368">
        <f>0.4*(1.3+0.07/$A$3)*$I$2+$A$17</f>
        <v>1.0033333333333334</v>
      </c>
    </row>
    <row r="15" spans="1:13" s="14" customFormat="1" x14ac:dyDescent="0.15">
      <c r="A15" s="892"/>
      <c r="B15" s="890"/>
      <c r="C15" s="333" t="s">
        <v>215</v>
      </c>
      <c r="D15" s="350">
        <f t="shared" si="6"/>
        <v>0.78321600000000013</v>
      </c>
      <c r="E15" s="357">
        <f t="shared" si="7"/>
        <v>0.90069840000000012</v>
      </c>
      <c r="F15" s="361">
        <f t="shared" si="8"/>
        <v>1.0181808000000001</v>
      </c>
      <c r="G15" s="352">
        <f t="shared" si="9"/>
        <v>0.92360000000000009</v>
      </c>
      <c r="H15" s="357">
        <f t="shared" si="10"/>
        <v>1.0621400000000001</v>
      </c>
      <c r="I15" s="363">
        <f t="shared" si="11"/>
        <v>1.2006800000000002</v>
      </c>
      <c r="K15" s="368">
        <f>0.92*(0.4+0.6*$A$3)*$F$2+$A$17</f>
        <v>0.87024000000000012</v>
      </c>
      <c r="L15" s="368">
        <f>0.92*(0.4+0.6*$A$3)*$I$2+$A$17</f>
        <v>0.92360000000000009</v>
      </c>
    </row>
    <row r="16" spans="1:13" x14ac:dyDescent="0.15">
      <c r="A16" s="334" t="s">
        <v>529</v>
      </c>
      <c r="B16" s="889" t="s">
        <v>521</v>
      </c>
      <c r="C16" s="332" t="s">
        <v>203</v>
      </c>
      <c r="D16" s="351">
        <f t="shared" si="6"/>
        <v>1.1597040000000001</v>
      </c>
      <c r="E16" s="359">
        <f t="shared" si="7"/>
        <v>1.3336596000000001</v>
      </c>
      <c r="F16" s="362">
        <f t="shared" si="8"/>
        <v>1.5076152</v>
      </c>
      <c r="G16" s="366">
        <f t="shared" si="9"/>
        <v>1.3884000000000001</v>
      </c>
      <c r="H16" s="359">
        <f t="shared" si="10"/>
        <v>1.59666</v>
      </c>
      <c r="I16" s="367">
        <f t="shared" si="11"/>
        <v>1.8049200000000001</v>
      </c>
      <c r="K16" s="368">
        <f>0.64*(1.06+0.15/$A$3)*$F$2+$A$17</f>
        <v>1.2885599999999999</v>
      </c>
      <c r="L16" s="368">
        <f>0.64*(1.06+0.15/$A$3)*$I$2+$A$17</f>
        <v>1.3884000000000001</v>
      </c>
    </row>
    <row r="17" spans="1:12" x14ac:dyDescent="0.15">
      <c r="A17" s="347">
        <v>0.39</v>
      </c>
      <c r="B17" s="890"/>
      <c r="C17" s="333" t="s">
        <v>215</v>
      </c>
      <c r="D17" s="352">
        <f t="shared" si="6"/>
        <v>1.0140822000000003</v>
      </c>
      <c r="E17" s="357">
        <f t="shared" si="7"/>
        <v>1.1661945300000003</v>
      </c>
      <c r="F17" s="363">
        <f t="shared" si="8"/>
        <v>1.3183068600000003</v>
      </c>
      <c r="G17" s="352">
        <f t="shared" si="9"/>
        <v>1.20862</v>
      </c>
      <c r="H17" s="357">
        <f t="shared" si="10"/>
        <v>1.389913</v>
      </c>
      <c r="I17" s="363">
        <f t="shared" si="11"/>
        <v>1.5712060000000001</v>
      </c>
      <c r="K17" s="368">
        <f>1.22*(0.53+0.47*$A$3)*$F$2+$A$17</f>
        <v>1.1267580000000001</v>
      </c>
      <c r="L17" s="368">
        <f>1.22*(0.53+0.47*$A$3)*$I$2+$A$17</f>
        <v>1.20862</v>
      </c>
    </row>
    <row r="18" spans="1:12" x14ac:dyDescent="0.15">
      <c r="A18" s="891" t="s">
        <v>518</v>
      </c>
      <c r="B18" s="289" t="s">
        <v>442</v>
      </c>
      <c r="C18" s="288" t="s">
        <v>111</v>
      </c>
      <c r="D18" s="339" t="s">
        <v>523</v>
      </c>
      <c r="E18" s="340" t="s">
        <v>533</v>
      </c>
      <c r="F18" s="341" t="s">
        <v>522</v>
      </c>
      <c r="G18" s="339" t="s">
        <v>523</v>
      </c>
      <c r="H18" s="340" t="s">
        <v>533</v>
      </c>
      <c r="I18" s="341" t="s">
        <v>522</v>
      </c>
      <c r="K18" s="368"/>
      <c r="L18" s="368"/>
    </row>
    <row r="19" spans="1:12" x14ac:dyDescent="0.15">
      <c r="A19" s="892"/>
      <c r="B19" s="893" t="s">
        <v>519</v>
      </c>
      <c r="C19" s="342" t="s">
        <v>203</v>
      </c>
      <c r="D19" s="349">
        <f>$F$2*K19</f>
        <v>0.34776000000000007</v>
      </c>
      <c r="E19" s="354">
        <f>D19*1.15</f>
        <v>0.39992400000000006</v>
      </c>
      <c r="F19" s="360">
        <f>D19*1.3</f>
        <v>0.4520880000000001</v>
      </c>
      <c r="G19" s="364">
        <f>$I$2*L19</f>
        <v>0.4293333333333334</v>
      </c>
      <c r="H19" s="358">
        <f>G19*1.15</f>
        <v>0.49373333333333336</v>
      </c>
      <c r="I19" s="365">
        <f>G19*1.3</f>
        <v>0.55813333333333348</v>
      </c>
      <c r="K19" s="368">
        <f>0.28*(1.3+0.07/$A$3)*$F$2+$A$24</f>
        <v>0.38640000000000008</v>
      </c>
      <c r="L19" s="368">
        <f>0.28*(1.3+0.07/$A$3)*$I$2+$A$24</f>
        <v>0.4293333333333334</v>
      </c>
    </row>
    <row r="20" spans="1:12" x14ac:dyDescent="0.15">
      <c r="A20" s="892"/>
      <c r="B20" s="890"/>
      <c r="C20" s="333" t="s">
        <v>215</v>
      </c>
      <c r="D20" s="350">
        <f t="shared" ref="D20:D24" si="12">$F$2*K20</f>
        <v>0.338256</v>
      </c>
      <c r="E20" s="357">
        <f t="shared" ref="E20:E24" si="13">D20*1.15</f>
        <v>0.38899439999999996</v>
      </c>
      <c r="F20" s="361">
        <f t="shared" ref="F20:F24" si="14">D20*1.3</f>
        <v>0.43973280000000003</v>
      </c>
      <c r="G20" s="352">
        <f t="shared" ref="G20:G24" si="15">$I$2*L20</f>
        <v>0.41760000000000003</v>
      </c>
      <c r="H20" s="357">
        <f t="shared" ref="H20:H24" si="16">G20*1.15</f>
        <v>0.48024</v>
      </c>
      <c r="I20" s="363">
        <f t="shared" ref="I20:I24" si="17">G20*1.3</f>
        <v>0.54288000000000003</v>
      </c>
      <c r="K20" s="368">
        <f>0.72*(0.4+0.6*$A$3)*$F$2+$A$24</f>
        <v>0.37584000000000001</v>
      </c>
      <c r="L20" s="368">
        <f>0.72*(0.4+0.6*$A$3)*$I$2+$A$24</f>
        <v>0.41760000000000003</v>
      </c>
    </row>
    <row r="21" spans="1:12" x14ac:dyDescent="0.15">
      <c r="A21" s="892"/>
      <c r="B21" s="893" t="s">
        <v>520</v>
      </c>
      <c r="C21" s="342" t="s">
        <v>203</v>
      </c>
      <c r="D21" s="349">
        <f t="shared" si="12"/>
        <v>0.49680000000000007</v>
      </c>
      <c r="E21" s="358">
        <f t="shared" si="13"/>
        <v>0.57132000000000005</v>
      </c>
      <c r="F21" s="360">
        <f t="shared" si="14"/>
        <v>0.64584000000000008</v>
      </c>
      <c r="G21" s="364">
        <f t="shared" si="15"/>
        <v>0.6133333333333334</v>
      </c>
      <c r="H21" s="358">
        <f t="shared" si="16"/>
        <v>0.70533333333333337</v>
      </c>
      <c r="I21" s="365">
        <f t="shared" si="17"/>
        <v>0.79733333333333345</v>
      </c>
      <c r="K21" s="368">
        <f>0.4*(1.3+0.07/$A$3)*$F$2+$A$24</f>
        <v>0.55200000000000005</v>
      </c>
      <c r="L21" s="368">
        <f>0.4*(1.3+0.07/$A$3)*$I$2+$A$24</f>
        <v>0.6133333333333334</v>
      </c>
    </row>
    <row r="22" spans="1:12" x14ac:dyDescent="0.15">
      <c r="A22" s="892"/>
      <c r="B22" s="890"/>
      <c r="C22" s="333" t="s">
        <v>215</v>
      </c>
      <c r="D22" s="350">
        <f t="shared" si="12"/>
        <v>0.43221600000000004</v>
      </c>
      <c r="E22" s="357">
        <f t="shared" si="13"/>
        <v>0.4970484</v>
      </c>
      <c r="F22" s="361">
        <f t="shared" si="14"/>
        <v>0.56188080000000007</v>
      </c>
      <c r="G22" s="352">
        <f t="shared" si="15"/>
        <v>0.53360000000000007</v>
      </c>
      <c r="H22" s="357">
        <f t="shared" si="16"/>
        <v>0.61364000000000007</v>
      </c>
      <c r="I22" s="363">
        <f t="shared" si="17"/>
        <v>0.69368000000000007</v>
      </c>
      <c r="K22" s="368">
        <f>0.92*(0.4+0.6*$A$3)*$F$2+$A$24</f>
        <v>0.48024000000000006</v>
      </c>
      <c r="L22" s="368">
        <f>0.92*(0.4+0.6*$A$3)*$I$2+$A$24</f>
        <v>0.53360000000000007</v>
      </c>
    </row>
    <row r="23" spans="1:12" x14ac:dyDescent="0.15">
      <c r="A23" s="334" t="s">
        <v>530</v>
      </c>
      <c r="B23" s="889" t="s">
        <v>521</v>
      </c>
      <c r="C23" s="332" t="s">
        <v>203</v>
      </c>
      <c r="D23" s="351">
        <f t="shared" si="12"/>
        <v>0.80870400000000009</v>
      </c>
      <c r="E23" s="359">
        <f t="shared" si="13"/>
        <v>0.93000959999999999</v>
      </c>
      <c r="F23" s="362">
        <f t="shared" si="14"/>
        <v>1.0513152000000001</v>
      </c>
      <c r="G23" s="366">
        <f t="shared" si="15"/>
        <v>0.99840000000000007</v>
      </c>
      <c r="H23" s="359">
        <f t="shared" si="16"/>
        <v>1.1481600000000001</v>
      </c>
      <c r="I23" s="367">
        <f t="shared" si="17"/>
        <v>1.2979200000000002</v>
      </c>
      <c r="K23" s="368">
        <f>0.64*(1.06+0.15/$A$3)*$F$2+$A$24</f>
        <v>0.89856000000000003</v>
      </c>
      <c r="L23" s="368">
        <f>0.64*(1.06+0.15/$A$3)*$I$2+$A$24</f>
        <v>0.99840000000000007</v>
      </c>
    </row>
    <row r="24" spans="1:12" x14ac:dyDescent="0.15">
      <c r="A24" s="347">
        <v>0</v>
      </c>
      <c r="B24" s="890"/>
      <c r="C24" s="333" t="s">
        <v>215</v>
      </c>
      <c r="D24" s="352">
        <f t="shared" si="12"/>
        <v>0.66308220000000007</v>
      </c>
      <c r="E24" s="357">
        <f t="shared" si="13"/>
        <v>0.76254453</v>
      </c>
      <c r="F24" s="363">
        <f t="shared" si="14"/>
        <v>0.86200686000000015</v>
      </c>
      <c r="G24" s="352">
        <f t="shared" si="15"/>
        <v>0.81862000000000001</v>
      </c>
      <c r="H24" s="357">
        <f t="shared" si="16"/>
        <v>0.94141299999999994</v>
      </c>
      <c r="I24" s="363">
        <f t="shared" si="17"/>
        <v>1.064206</v>
      </c>
      <c r="K24" s="368">
        <f>1.22*(0.53+0.47*$A$3)*$F$2+$A$24</f>
        <v>0.73675800000000002</v>
      </c>
      <c r="L24" s="368">
        <f>1.22*(0.53+0.47*$A$3)*$I$2+$A$24</f>
        <v>0.81862000000000001</v>
      </c>
    </row>
    <row r="25" spans="1:12" x14ac:dyDescent="0.15">
      <c r="A25" s="14" t="s">
        <v>540</v>
      </c>
      <c r="B25" s="14"/>
      <c r="C25" s="14"/>
      <c r="D25" s="14"/>
      <c r="E25" s="14"/>
      <c r="F25" s="14"/>
      <c r="G25" s="14"/>
      <c r="H25" s="14"/>
      <c r="I25" s="14"/>
      <c r="J25" s="14"/>
      <c r="L25" s="14"/>
    </row>
    <row r="26" spans="1:12" x14ac:dyDescent="0.15">
      <c r="A26" s="335" t="s">
        <v>200</v>
      </c>
      <c r="B26" s="336" t="s">
        <v>528</v>
      </c>
      <c r="C26" s="345">
        <f>C2</f>
        <v>0.3</v>
      </c>
      <c r="D26" s="894" t="s">
        <v>525</v>
      </c>
      <c r="E26" s="895"/>
      <c r="F26" s="343">
        <v>0.9</v>
      </c>
      <c r="G26" s="894" t="s">
        <v>525</v>
      </c>
      <c r="H26" s="895"/>
      <c r="I26" s="344">
        <v>1</v>
      </c>
      <c r="J26" s="14"/>
      <c r="K26" s="888" t="s">
        <v>536</v>
      </c>
      <c r="L26" s="888"/>
    </row>
    <row r="27" spans="1:12" x14ac:dyDescent="0.15">
      <c r="A27" s="337">
        <f>C26/C27</f>
        <v>0.3</v>
      </c>
      <c r="B27" s="338" t="s">
        <v>527</v>
      </c>
      <c r="C27" s="346">
        <v>1</v>
      </c>
      <c r="D27" s="896" t="s">
        <v>539</v>
      </c>
      <c r="E27" s="897"/>
      <c r="F27" s="898"/>
      <c r="G27" s="896" t="s">
        <v>538</v>
      </c>
      <c r="H27" s="897"/>
      <c r="I27" s="898"/>
      <c r="J27" s="14"/>
      <c r="K27" s="888" t="s">
        <v>537</v>
      </c>
      <c r="L27" s="888"/>
    </row>
    <row r="28" spans="1:12" x14ac:dyDescent="0.15">
      <c r="A28" s="891" t="s">
        <v>518</v>
      </c>
      <c r="B28" s="289" t="s">
        <v>442</v>
      </c>
      <c r="C28" s="288" t="s">
        <v>111</v>
      </c>
      <c r="D28" s="339" t="s">
        <v>523</v>
      </c>
      <c r="E28" s="340" t="s">
        <v>534</v>
      </c>
      <c r="F28" s="341" t="s">
        <v>522</v>
      </c>
      <c r="G28" s="339" t="s">
        <v>523</v>
      </c>
      <c r="H28" s="340" t="s">
        <v>534</v>
      </c>
      <c r="I28" s="341" t="s">
        <v>522</v>
      </c>
      <c r="J28" s="14"/>
      <c r="K28" s="348" t="s">
        <v>531</v>
      </c>
      <c r="L28" s="348" t="s">
        <v>532</v>
      </c>
    </row>
    <row r="29" spans="1:12" x14ac:dyDescent="0.15">
      <c r="A29" s="892"/>
      <c r="B29" s="893" t="s">
        <v>519</v>
      </c>
      <c r="C29" s="342" t="s">
        <v>203</v>
      </c>
      <c r="D29" s="349">
        <f>$K29/D5</f>
        <v>0.97462871287128716</v>
      </c>
      <c r="E29" s="354">
        <f t="shared" ref="E29:F29" si="18">$K29/E5</f>
        <v>0.84750322858372795</v>
      </c>
      <c r="F29" s="360">
        <f t="shared" si="18"/>
        <v>0.74971439451637467</v>
      </c>
      <c r="G29" s="349">
        <f>$K29/G5</f>
        <v>0.82253384912959382</v>
      </c>
      <c r="H29" s="358">
        <f t="shared" ref="H29:I29" si="19">$K29/H5</f>
        <v>0.71524682533008166</v>
      </c>
      <c r="I29" s="365">
        <f t="shared" si="19"/>
        <v>0.63271834548430295</v>
      </c>
      <c r="J29" s="14"/>
      <c r="K29" s="370">
        <f>(0.37+$A$34)*$F$26</f>
        <v>0.56700000000000006</v>
      </c>
      <c r="L29" s="370">
        <f>(0.37+$A$34)*$I$26</f>
        <v>0.63</v>
      </c>
    </row>
    <row r="30" spans="1:12" x14ac:dyDescent="0.15">
      <c r="A30" s="892"/>
      <c r="B30" s="890"/>
      <c r="C30" s="333" t="s">
        <v>215</v>
      </c>
      <c r="D30" s="350">
        <f t="shared" ref="D30:I30" si="20">$K30/D6</f>
        <v>1.7142677403120281</v>
      </c>
      <c r="E30" s="357">
        <f t="shared" si="20"/>
        <v>1.4906676002713288</v>
      </c>
      <c r="F30" s="361">
        <f t="shared" si="20"/>
        <v>1.3186674925477138</v>
      </c>
      <c r="G30" s="352">
        <f>$K30/G6</f>
        <v>1.4477567886658795</v>
      </c>
      <c r="H30" s="357">
        <f t="shared" si="20"/>
        <v>1.2589189466659823</v>
      </c>
      <c r="I30" s="363">
        <f t="shared" si="20"/>
        <v>1.1136590682045227</v>
      </c>
      <c r="J30" s="14"/>
      <c r="K30" s="371">
        <f>(0.83+$A$34)*$F$26</f>
        <v>0.98099999999999987</v>
      </c>
      <c r="L30" s="371">
        <f>(0.83+$A$34)*$I$26</f>
        <v>1.0899999999999999</v>
      </c>
    </row>
    <row r="31" spans="1:12" x14ac:dyDescent="0.15">
      <c r="A31" s="892"/>
      <c r="B31" s="893" t="s">
        <v>520</v>
      </c>
      <c r="C31" s="342" t="s">
        <v>203</v>
      </c>
      <c r="D31" s="349">
        <f t="shared" ref="D31:I31" si="21">$K31/D7</f>
        <v>0.97290640394088668</v>
      </c>
      <c r="E31" s="358">
        <f t="shared" si="21"/>
        <v>0.84600556864424936</v>
      </c>
      <c r="F31" s="360">
        <f t="shared" si="21"/>
        <v>0.74838954149298964</v>
      </c>
      <c r="G31" s="364">
        <f t="shared" si="21"/>
        <v>0.81412213740458017</v>
      </c>
      <c r="H31" s="358">
        <f t="shared" si="21"/>
        <v>0.70793229339528718</v>
      </c>
      <c r="I31" s="365">
        <f t="shared" si="21"/>
        <v>0.62624779800352315</v>
      </c>
      <c r="J31" s="14"/>
      <c r="K31" s="370">
        <f>(0.53+$A$34)*$F$26</f>
        <v>0.71100000000000008</v>
      </c>
      <c r="L31" s="370">
        <f>(0.53+$A$34)*$I$26</f>
        <v>0.79</v>
      </c>
    </row>
    <row r="32" spans="1:12" x14ac:dyDescent="0.15">
      <c r="A32" s="892"/>
      <c r="B32" s="890"/>
      <c r="C32" s="333" t="s">
        <v>215</v>
      </c>
      <c r="D32" s="350">
        <f t="shared" ref="D32:I32" si="22">$K32/D8</f>
        <v>1.7832054468820924</v>
      </c>
      <c r="E32" s="357">
        <f t="shared" si="22"/>
        <v>1.5506134320713849</v>
      </c>
      <c r="F32" s="361">
        <f t="shared" si="22"/>
        <v>1.3716964976016095</v>
      </c>
      <c r="G32" s="352">
        <f t="shared" si="22"/>
        <v>1.496975806451613</v>
      </c>
      <c r="H32" s="357">
        <f t="shared" si="22"/>
        <v>1.3017180925666201</v>
      </c>
      <c r="I32" s="363">
        <f t="shared" si="22"/>
        <v>1.1515198511166254</v>
      </c>
      <c r="J32" s="14"/>
      <c r="K32" s="371">
        <f>(1.06+$A$34)*$F$26</f>
        <v>1.1880000000000002</v>
      </c>
      <c r="L32" s="371">
        <f>(1.06+$A$34)*$I$26</f>
        <v>1.32</v>
      </c>
    </row>
    <row r="33" spans="1:12" x14ac:dyDescent="0.15">
      <c r="A33" s="334" t="s">
        <v>526</v>
      </c>
      <c r="B33" s="889" t="s">
        <v>521</v>
      </c>
      <c r="C33" s="332" t="s">
        <v>203</v>
      </c>
      <c r="D33" s="351">
        <f t="shared" ref="D33:I33" si="23">$K33/D9</f>
        <v>0.89766606822262118</v>
      </c>
      <c r="E33" s="359">
        <f t="shared" si="23"/>
        <v>0.78057918975880114</v>
      </c>
      <c r="F33" s="362">
        <f t="shared" si="23"/>
        <v>0.69051236017124706</v>
      </c>
      <c r="G33" s="366">
        <f t="shared" si="23"/>
        <v>0.74380165289256206</v>
      </c>
      <c r="H33" s="359">
        <f t="shared" si="23"/>
        <v>0.64678404599353234</v>
      </c>
      <c r="I33" s="367">
        <f t="shared" si="23"/>
        <v>0.57215511760966309</v>
      </c>
      <c r="J33" s="14"/>
      <c r="K33" s="370">
        <f>(0.78+$A$34)*$F$26</f>
        <v>0.93600000000000005</v>
      </c>
      <c r="L33" s="370">
        <f>(0.78+$A$34)*$I$26</f>
        <v>1.04</v>
      </c>
    </row>
    <row r="34" spans="1:12" x14ac:dyDescent="0.15">
      <c r="A34" s="347">
        <v>0.26</v>
      </c>
      <c r="B34" s="890"/>
      <c r="C34" s="333" t="s">
        <v>215</v>
      </c>
      <c r="D34" s="352">
        <f t="shared" ref="D34:I34" si="24">$K34/D10</f>
        <v>1.675431749732633</v>
      </c>
      <c r="E34" s="357">
        <f t="shared" si="24"/>
        <v>1.4568971736805507</v>
      </c>
      <c r="F34" s="363">
        <f t="shared" si="24"/>
        <v>1.2887936536404867</v>
      </c>
      <c r="G34" s="352">
        <f t="shared" si="24"/>
        <v>1.3934471825109862</v>
      </c>
      <c r="H34" s="357">
        <f t="shared" si="24"/>
        <v>1.2116932021834665</v>
      </c>
      <c r="I34" s="363">
        <f t="shared" si="24"/>
        <v>1.0718824480853741</v>
      </c>
      <c r="J34" s="331"/>
      <c r="K34" s="371">
        <f>(1.41+$A$34)*$F$26</f>
        <v>1.5029999999999999</v>
      </c>
      <c r="L34" s="371">
        <f>(1.41+$A$34)*$I$26</f>
        <v>1.67</v>
      </c>
    </row>
    <row r="35" spans="1:12" x14ac:dyDescent="0.15">
      <c r="A35" s="891" t="s">
        <v>518</v>
      </c>
      <c r="B35" s="289" t="s">
        <v>442</v>
      </c>
      <c r="C35" s="288" t="s">
        <v>111</v>
      </c>
      <c r="D35" s="339" t="s">
        <v>523</v>
      </c>
      <c r="E35" s="340" t="s">
        <v>534</v>
      </c>
      <c r="F35" s="341" t="s">
        <v>522</v>
      </c>
      <c r="G35" s="339" t="s">
        <v>523</v>
      </c>
      <c r="H35" s="340" t="s">
        <v>534</v>
      </c>
      <c r="I35" s="341" t="s">
        <v>522</v>
      </c>
      <c r="J35" s="331"/>
      <c r="K35" s="369"/>
      <c r="L35" s="369"/>
    </row>
    <row r="36" spans="1:12" x14ac:dyDescent="0.15">
      <c r="A36" s="892"/>
      <c r="B36" s="893" t="s">
        <v>519</v>
      </c>
      <c r="C36" s="342" t="s">
        <v>203</v>
      </c>
      <c r="D36" s="349">
        <f>$K36/D12</f>
        <v>0.9788768675940237</v>
      </c>
      <c r="E36" s="354">
        <f t="shared" ref="E36:F36" si="25">$K36/E12</f>
        <v>0.85119727616871632</v>
      </c>
      <c r="F36" s="360">
        <f t="shared" si="25"/>
        <v>0.75298220584155673</v>
      </c>
      <c r="G36" s="349">
        <f>$K36/G12</f>
        <v>0.83482506102522369</v>
      </c>
      <c r="H36" s="358">
        <f t="shared" ref="H36:I36" si="26">$K36/H12</f>
        <v>0.72593483567410766</v>
      </c>
      <c r="I36" s="365">
        <f t="shared" si="26"/>
        <v>0.64217312386555669</v>
      </c>
      <c r="J36" s="331"/>
      <c r="K36" s="370">
        <f>(0.37+$A$41)*$F$26</f>
        <v>0.68400000000000005</v>
      </c>
      <c r="L36" s="370">
        <f>(0.37+$A$41)*$I$26</f>
        <v>0.76</v>
      </c>
    </row>
    <row r="37" spans="1:12" x14ac:dyDescent="0.15">
      <c r="A37" s="892"/>
      <c r="B37" s="890"/>
      <c r="C37" s="333" t="s">
        <v>215</v>
      </c>
      <c r="D37" s="350">
        <f t="shared" ref="D37:I37" si="27">$K37/D13</f>
        <v>1.5930220411574219</v>
      </c>
      <c r="E37" s="357">
        <f t="shared" si="27"/>
        <v>1.3852365575281931</v>
      </c>
      <c r="F37" s="361">
        <f t="shared" si="27"/>
        <v>1.2254015701210936</v>
      </c>
      <c r="G37" s="352">
        <f t="shared" si="27"/>
        <v>1.3595839524517088</v>
      </c>
      <c r="H37" s="357">
        <f t="shared" si="27"/>
        <v>1.1822469151753989</v>
      </c>
      <c r="I37" s="363">
        <f t="shared" si="27"/>
        <v>1.0458338095782374</v>
      </c>
      <c r="J37" s="14"/>
      <c r="K37" s="371">
        <f>(0.83+$A$41)*$F$26</f>
        <v>1.0980000000000001</v>
      </c>
      <c r="L37" s="371">
        <f>(0.83+$A$41)*$I$26</f>
        <v>1.22</v>
      </c>
    </row>
    <row r="38" spans="1:12" x14ac:dyDescent="0.15">
      <c r="A38" s="892"/>
      <c r="B38" s="893" t="s">
        <v>520</v>
      </c>
      <c r="C38" s="342" t="s">
        <v>203</v>
      </c>
      <c r="D38" s="349">
        <f>$K38/D14</f>
        <v>0.97664543524416136</v>
      </c>
      <c r="E38" s="358">
        <f t="shared" ref="E38:I38" si="28">$K38/E14</f>
        <v>0.84925690021231426</v>
      </c>
      <c r="F38" s="360">
        <f t="shared" si="28"/>
        <v>0.75126571941858566</v>
      </c>
      <c r="G38" s="364">
        <f t="shared" si="28"/>
        <v>0.82524916943521598</v>
      </c>
      <c r="H38" s="358">
        <f t="shared" si="28"/>
        <v>0.71760797342192706</v>
      </c>
      <c r="I38" s="365">
        <f t="shared" si="28"/>
        <v>0.63480705341170451</v>
      </c>
      <c r="J38" s="14"/>
      <c r="K38" s="370">
        <f>(0.53+$A$41)*$F$26</f>
        <v>0.82800000000000007</v>
      </c>
      <c r="L38" s="370">
        <f>(0.53+$A$41)*$I$26</f>
        <v>0.92</v>
      </c>
    </row>
    <row r="39" spans="1:12" x14ac:dyDescent="0.15">
      <c r="A39" s="892"/>
      <c r="B39" s="890"/>
      <c r="C39" s="333" t="s">
        <v>215</v>
      </c>
      <c r="D39" s="350">
        <f t="shared" ref="D39:I39" si="29">$K39/D15</f>
        <v>1.6662070233498805</v>
      </c>
      <c r="E39" s="357">
        <f t="shared" si="29"/>
        <v>1.4488756724781569</v>
      </c>
      <c r="F39" s="361">
        <f t="shared" si="29"/>
        <v>1.2816977102691389</v>
      </c>
      <c r="G39" s="352">
        <f t="shared" si="29"/>
        <v>1.4129493287137289</v>
      </c>
      <c r="H39" s="357">
        <f t="shared" si="29"/>
        <v>1.2286515901858512</v>
      </c>
      <c r="I39" s="363">
        <f t="shared" si="29"/>
        <v>1.0868840990105606</v>
      </c>
      <c r="J39" s="14"/>
      <c r="K39" s="371">
        <f>(1.06+$A$41)*$F$26</f>
        <v>1.3050000000000002</v>
      </c>
      <c r="L39" s="371">
        <f>(1.06+$A$41)*$I$26</f>
        <v>1.4500000000000002</v>
      </c>
    </row>
    <row r="40" spans="1:12" x14ac:dyDescent="0.15">
      <c r="A40" s="334" t="s">
        <v>529</v>
      </c>
      <c r="B40" s="889" t="s">
        <v>521</v>
      </c>
      <c r="C40" s="332" t="s">
        <v>203</v>
      </c>
      <c r="D40" s="351">
        <f t="shared" ref="D40:I40" si="30">$K40/D16</f>
        <v>0.90799031476997571</v>
      </c>
      <c r="E40" s="359">
        <f t="shared" si="30"/>
        <v>0.78955679545215274</v>
      </c>
      <c r="F40" s="362">
        <f t="shared" si="30"/>
        <v>0.69845408828459665</v>
      </c>
      <c r="G40" s="366">
        <f t="shared" si="30"/>
        <v>0.7584269662921348</v>
      </c>
      <c r="H40" s="359">
        <f t="shared" si="30"/>
        <v>0.65950170981924761</v>
      </c>
      <c r="I40" s="367">
        <f t="shared" si="30"/>
        <v>0.58340535868625754</v>
      </c>
      <c r="J40" s="14"/>
      <c r="K40" s="370">
        <f>(0.78+$A$41)*$F$26</f>
        <v>1.0529999999999999</v>
      </c>
      <c r="L40" s="370">
        <f>(0.78+$A$41)*$I$26</f>
        <v>1.17</v>
      </c>
    </row>
    <row r="41" spans="1:12" x14ac:dyDescent="0.15">
      <c r="A41" s="347">
        <v>0.39</v>
      </c>
      <c r="B41" s="890"/>
      <c r="C41" s="333" t="s">
        <v>215</v>
      </c>
      <c r="D41" s="352">
        <f t="shared" ref="D41:I41" si="31">$K41/D17</f>
        <v>1.5975036343207676</v>
      </c>
      <c r="E41" s="357">
        <f t="shared" si="31"/>
        <v>1.3891335950615371</v>
      </c>
      <c r="F41" s="363">
        <f t="shared" si="31"/>
        <v>1.2288489494775134</v>
      </c>
      <c r="G41" s="352">
        <f t="shared" si="31"/>
        <v>1.3403716635501646</v>
      </c>
      <c r="H41" s="357">
        <f t="shared" si="31"/>
        <v>1.1655405770001432</v>
      </c>
      <c r="I41" s="363">
        <f t="shared" si="31"/>
        <v>1.0310551258078189</v>
      </c>
      <c r="J41" s="14"/>
      <c r="K41" s="371">
        <f>(1.41+$A$41)*$F$26</f>
        <v>1.6199999999999999</v>
      </c>
      <c r="L41" s="371">
        <f>(1.41+$A$41)*$I$26</f>
        <v>1.7999999999999998</v>
      </c>
    </row>
    <row r="42" spans="1:12" x14ac:dyDescent="0.15">
      <c r="A42" s="891" t="s">
        <v>518</v>
      </c>
      <c r="B42" s="289" t="s">
        <v>442</v>
      </c>
      <c r="C42" s="288" t="s">
        <v>111</v>
      </c>
      <c r="D42" s="339" t="s">
        <v>523</v>
      </c>
      <c r="E42" s="340" t="s">
        <v>533</v>
      </c>
      <c r="F42" s="341" t="s">
        <v>522</v>
      </c>
      <c r="G42" s="339" t="s">
        <v>523</v>
      </c>
      <c r="H42" s="340" t="s">
        <v>533</v>
      </c>
      <c r="I42" s="341" t="s">
        <v>522</v>
      </c>
      <c r="J42" s="14"/>
      <c r="K42" s="368"/>
      <c r="L42" s="368"/>
    </row>
    <row r="43" spans="1:12" x14ac:dyDescent="0.15">
      <c r="A43" s="892"/>
      <c r="B43" s="893" t="s">
        <v>519</v>
      </c>
      <c r="C43" s="342" t="s">
        <v>203</v>
      </c>
      <c r="D43" s="349">
        <f>$K43/D19</f>
        <v>0.95755693581780521</v>
      </c>
      <c r="E43" s="354">
        <f t="shared" ref="E43:F43" si="32">$K43/E19</f>
        <v>0.83265820505896115</v>
      </c>
      <c r="F43" s="360">
        <f t="shared" si="32"/>
        <v>0.73658225832138868</v>
      </c>
      <c r="G43" s="349">
        <f>$K43/G19</f>
        <v>0.77562111801242228</v>
      </c>
      <c r="H43" s="358">
        <f t="shared" ref="H43:I43" si="33">$K43/H19</f>
        <v>0.67445314609775853</v>
      </c>
      <c r="I43" s="365">
        <f t="shared" si="33"/>
        <v>0.59663162924032476</v>
      </c>
      <c r="J43" s="14"/>
      <c r="K43" s="370">
        <f>(0.37+$A$48)*$F$26</f>
        <v>0.33300000000000002</v>
      </c>
      <c r="L43" s="370">
        <f>(0.37+$A$48)*$I$26</f>
        <v>0.37</v>
      </c>
    </row>
    <row r="44" spans="1:12" x14ac:dyDescent="0.15">
      <c r="A44" s="892"/>
      <c r="B44" s="890"/>
      <c r="C44" s="333" t="s">
        <v>215</v>
      </c>
      <c r="D44" s="350">
        <f t="shared" ref="D44:I44" si="34">$K44/D20</f>
        <v>2.2083865474670072</v>
      </c>
      <c r="E44" s="357">
        <f t="shared" si="34"/>
        <v>1.9203361282321805</v>
      </c>
      <c r="F44" s="361">
        <f t="shared" si="34"/>
        <v>1.6987588826669284</v>
      </c>
      <c r="G44" s="352">
        <f t="shared" si="34"/>
        <v>1.7887931034482758</v>
      </c>
      <c r="H44" s="357">
        <f t="shared" si="34"/>
        <v>1.555472263868066</v>
      </c>
      <c r="I44" s="363">
        <f t="shared" si="34"/>
        <v>1.3759946949602122</v>
      </c>
      <c r="J44" s="14"/>
      <c r="K44" s="371">
        <f>(0.83+$A$48)*$F$26</f>
        <v>0.747</v>
      </c>
      <c r="L44" s="371">
        <f>(0.83+$A$48)*$I$26</f>
        <v>0.83</v>
      </c>
    </row>
    <row r="45" spans="1:12" x14ac:dyDescent="0.15">
      <c r="A45" s="892"/>
      <c r="B45" s="893" t="s">
        <v>520</v>
      </c>
      <c r="C45" s="342" t="s">
        <v>203</v>
      </c>
      <c r="D45" s="349">
        <f t="shared" ref="D45:I45" si="35">$K45/D21</f>
        <v>0.96014492753623182</v>
      </c>
      <c r="E45" s="358">
        <f t="shared" si="35"/>
        <v>0.83490863264020165</v>
      </c>
      <c r="F45" s="360">
        <f t="shared" si="35"/>
        <v>0.73857302118171675</v>
      </c>
      <c r="G45" s="364">
        <f t="shared" si="35"/>
        <v>0.7777173913043478</v>
      </c>
      <c r="H45" s="358">
        <f t="shared" si="35"/>
        <v>0.67627599243856329</v>
      </c>
      <c r="I45" s="365">
        <f t="shared" si="35"/>
        <v>0.59824414715719054</v>
      </c>
      <c r="J45" s="14"/>
      <c r="K45" s="370">
        <f>(0.53+$A$48)*$F$26</f>
        <v>0.47700000000000004</v>
      </c>
      <c r="L45" s="370">
        <f>(0.53+$A$48)*$I$26</f>
        <v>0.53</v>
      </c>
    </row>
    <row r="46" spans="1:12" x14ac:dyDescent="0.15">
      <c r="A46" s="892"/>
      <c r="B46" s="890"/>
      <c r="C46" s="333" t="s">
        <v>215</v>
      </c>
      <c r="D46" s="350">
        <f t="shared" ref="D46:I46" si="36">$K46/D22</f>
        <v>2.2072297184740961</v>
      </c>
      <c r="E46" s="357">
        <f t="shared" si="36"/>
        <v>1.9193301899774751</v>
      </c>
      <c r="F46" s="361">
        <f t="shared" si="36"/>
        <v>1.6978690142108432</v>
      </c>
      <c r="G46" s="352">
        <f t="shared" si="36"/>
        <v>1.787856071964018</v>
      </c>
      <c r="H46" s="357">
        <f t="shared" si="36"/>
        <v>1.5546574538817548</v>
      </c>
      <c r="I46" s="363">
        <f t="shared" si="36"/>
        <v>1.3752739015107831</v>
      </c>
      <c r="J46" s="14"/>
      <c r="K46" s="371">
        <f>(1.06+$A$48)*$F$26</f>
        <v>0.95400000000000007</v>
      </c>
      <c r="L46" s="371">
        <f>(1.06+$A$48)*$I$26</f>
        <v>1.06</v>
      </c>
    </row>
    <row r="47" spans="1:12" x14ac:dyDescent="0.15">
      <c r="A47" s="334" t="s">
        <v>530</v>
      </c>
      <c r="B47" s="889" t="s">
        <v>521</v>
      </c>
      <c r="C47" s="332" t="s">
        <v>203</v>
      </c>
      <c r="D47" s="351">
        <f t="shared" ref="D47:I47" si="37">$K47/D23</f>
        <v>0.86805555555555558</v>
      </c>
      <c r="E47" s="359">
        <f t="shared" si="37"/>
        <v>0.75483091787439627</v>
      </c>
      <c r="F47" s="362">
        <f t="shared" si="37"/>
        <v>0.66773504273504269</v>
      </c>
      <c r="G47" s="366">
        <f t="shared" si="37"/>
        <v>0.703125</v>
      </c>
      <c r="H47" s="359">
        <f t="shared" si="37"/>
        <v>0.61141304347826086</v>
      </c>
      <c r="I47" s="367">
        <f t="shared" si="37"/>
        <v>0.54086538461538458</v>
      </c>
      <c r="J47" s="14"/>
      <c r="K47" s="370">
        <f>(0.78+$A$48)*$F$26</f>
        <v>0.70200000000000007</v>
      </c>
      <c r="L47" s="370">
        <f>(0.78+$A$48)*$I$26</f>
        <v>0.78</v>
      </c>
    </row>
    <row r="48" spans="1:12" x14ac:dyDescent="0.15">
      <c r="A48" s="347">
        <v>0</v>
      </c>
      <c r="B48" s="890"/>
      <c r="C48" s="333" t="s">
        <v>215</v>
      </c>
      <c r="D48" s="352">
        <f t="shared" ref="D48:I48" si="38">$K48/D24</f>
        <v>1.9137898740156194</v>
      </c>
      <c r="E48" s="357">
        <f t="shared" si="38"/>
        <v>1.6641651078396693</v>
      </c>
      <c r="F48" s="363">
        <f t="shared" si="38"/>
        <v>1.4721460569350917</v>
      </c>
      <c r="G48" s="352">
        <f t="shared" si="38"/>
        <v>1.5501697979526519</v>
      </c>
      <c r="H48" s="357">
        <f t="shared" si="38"/>
        <v>1.3479737373501322</v>
      </c>
      <c r="I48" s="363">
        <f t="shared" si="38"/>
        <v>1.1924383061174246</v>
      </c>
      <c r="J48" s="14"/>
      <c r="K48" s="371">
        <f>(1.41+$A$48)*$F$26</f>
        <v>1.2689999999999999</v>
      </c>
      <c r="L48" s="371">
        <f>(1.41+$A$48)*$I$26</f>
        <v>1.41</v>
      </c>
    </row>
  </sheetData>
  <mergeCells count="34">
    <mergeCell ref="A4:A8"/>
    <mergeCell ref="D2:E2"/>
    <mergeCell ref="G2:H2"/>
    <mergeCell ref="B12:B13"/>
    <mergeCell ref="B14:B15"/>
    <mergeCell ref="B5:B6"/>
    <mergeCell ref="B7:B8"/>
    <mergeCell ref="B9:B10"/>
    <mergeCell ref="D3:F3"/>
    <mergeCell ref="G3:I3"/>
    <mergeCell ref="B16:B17"/>
    <mergeCell ref="A18:A22"/>
    <mergeCell ref="B19:B20"/>
    <mergeCell ref="B21:B22"/>
    <mergeCell ref="A11:A15"/>
    <mergeCell ref="B23:B24"/>
    <mergeCell ref="D26:E26"/>
    <mergeCell ref="G26:H26"/>
    <mergeCell ref="D27:F27"/>
    <mergeCell ref="G27:I27"/>
    <mergeCell ref="B47:B48"/>
    <mergeCell ref="A28:A32"/>
    <mergeCell ref="B29:B30"/>
    <mergeCell ref="B31:B32"/>
    <mergeCell ref="B33:B34"/>
    <mergeCell ref="A35:A39"/>
    <mergeCell ref="B36:B37"/>
    <mergeCell ref="B38:B39"/>
    <mergeCell ref="K26:L26"/>
    <mergeCell ref="K27:L27"/>
    <mergeCell ref="B40:B41"/>
    <mergeCell ref="A42:A46"/>
    <mergeCell ref="B43:B44"/>
    <mergeCell ref="B45:B46"/>
  </mergeCells>
  <phoneticPr fontId="1"/>
  <pageMargins left="0.7" right="0.7" top="0.75" bottom="0.75" header="0.3" footer="0.3"/>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K30"/>
  <sheetViews>
    <sheetView view="pageBreakPreview" topLeftCell="C10" zoomScale="87" zoomScaleNormal="100" zoomScaleSheetLayoutView="87" workbookViewId="0">
      <selection activeCell="G13" sqref="G13"/>
    </sheetView>
  </sheetViews>
  <sheetFormatPr defaultRowHeight="13.5" x14ac:dyDescent="0.15"/>
  <cols>
    <col min="1" max="1" width="11.625" style="14" customWidth="1"/>
    <col min="2" max="2" width="8.875" customWidth="1"/>
    <col min="3" max="3" width="8.875" style="14" customWidth="1"/>
    <col min="4" max="4" width="8.875" customWidth="1"/>
    <col min="5" max="10" width="8.875" style="14" customWidth="1"/>
    <col min="11" max="22" width="8.875" customWidth="1"/>
    <col min="24" max="37" width="9" style="14"/>
  </cols>
  <sheetData>
    <row r="1" spans="1:31" s="14" customFormat="1" ht="30.75" customHeight="1" x14ac:dyDescent="0.15">
      <c r="A1" s="916" t="s">
        <v>469</v>
      </c>
      <c r="B1" s="917"/>
      <c r="C1" s="917"/>
      <c r="D1" s="917"/>
      <c r="E1" s="917"/>
      <c r="F1" s="917"/>
      <c r="G1" s="917"/>
      <c r="H1" s="917"/>
      <c r="I1" s="917"/>
      <c r="J1" s="918"/>
      <c r="K1" s="902" t="s">
        <v>449</v>
      </c>
      <c r="L1" s="903"/>
      <c r="M1" s="903"/>
      <c r="N1" s="903"/>
      <c r="O1" s="903"/>
      <c r="P1" s="904"/>
      <c r="Q1" s="916" t="s">
        <v>462</v>
      </c>
      <c r="R1" s="917"/>
      <c r="S1" s="917"/>
      <c r="T1" s="917"/>
      <c r="U1" s="917"/>
      <c r="V1" s="918"/>
    </row>
    <row r="2" spans="1:31" s="14" customFormat="1" ht="30.75" customHeight="1" x14ac:dyDescent="0.15">
      <c r="A2" s="230" t="s">
        <v>453</v>
      </c>
      <c r="B2" s="170" t="s">
        <v>454</v>
      </c>
      <c r="C2" s="170"/>
      <c r="D2" s="170" t="s">
        <v>470</v>
      </c>
      <c r="E2" s="170"/>
      <c r="F2" s="170"/>
      <c r="G2" s="170"/>
      <c r="H2" s="170" t="s">
        <v>467</v>
      </c>
      <c r="I2" s="170"/>
      <c r="J2" s="251"/>
      <c r="K2" s="905" t="s">
        <v>181</v>
      </c>
      <c r="L2" s="906"/>
      <c r="M2" s="906"/>
      <c r="N2" s="906" t="s">
        <v>185</v>
      </c>
      <c r="O2" s="906"/>
      <c r="P2" s="907"/>
      <c r="Q2" s="230"/>
      <c r="R2" s="170" t="s">
        <v>169</v>
      </c>
      <c r="S2" s="897" t="s">
        <v>463</v>
      </c>
      <c r="T2" s="897"/>
      <c r="U2" s="170"/>
      <c r="V2" s="251"/>
    </row>
    <row r="3" spans="1:31" s="14" customFormat="1" ht="30.75" customHeight="1" x14ac:dyDescent="0.15">
      <c r="A3" s="230" t="s">
        <v>450</v>
      </c>
      <c r="B3" s="170" t="s">
        <v>452</v>
      </c>
      <c r="C3" s="170"/>
      <c r="D3" s="170"/>
      <c r="E3" s="170" t="s">
        <v>169</v>
      </c>
      <c r="F3" s="170" t="s">
        <v>169</v>
      </c>
      <c r="G3" s="170"/>
      <c r="H3" s="170" t="s">
        <v>169</v>
      </c>
      <c r="I3" s="170" t="s">
        <v>169</v>
      </c>
      <c r="J3" s="251"/>
      <c r="K3" s="248" t="s">
        <v>444</v>
      </c>
      <c r="L3" s="221" t="s">
        <v>445</v>
      </c>
      <c r="M3" s="221" t="s">
        <v>446</v>
      </c>
      <c r="N3" s="220" t="s">
        <v>444</v>
      </c>
      <c r="O3" s="221" t="s">
        <v>445</v>
      </c>
      <c r="P3" s="249" t="s">
        <v>446</v>
      </c>
      <c r="Q3" s="230"/>
      <c r="R3" s="170"/>
      <c r="S3" s="170"/>
      <c r="T3" s="170"/>
      <c r="U3" s="170"/>
      <c r="V3" s="251"/>
    </row>
    <row r="4" spans="1:31" ht="30.75" customHeight="1" thickBot="1" x14ac:dyDescent="0.2">
      <c r="A4" s="231" t="s">
        <v>451</v>
      </c>
      <c r="B4" s="252" t="s">
        <v>455</v>
      </c>
      <c r="C4" s="252"/>
      <c r="D4" s="252"/>
      <c r="E4" s="252"/>
      <c r="F4" s="252"/>
      <c r="G4" s="252"/>
      <c r="H4" s="252"/>
      <c r="I4" s="252"/>
      <c r="J4" s="253"/>
      <c r="K4" s="269">
        <v>11</v>
      </c>
      <c r="L4" s="270">
        <v>15</v>
      </c>
      <c r="M4" s="270">
        <v>29</v>
      </c>
      <c r="N4" s="270">
        <v>15</v>
      </c>
      <c r="O4" s="270">
        <v>21</v>
      </c>
      <c r="P4" s="271">
        <v>33</v>
      </c>
      <c r="Q4" s="218" t="s">
        <v>468</v>
      </c>
      <c r="R4" s="218">
        <v>32</v>
      </c>
      <c r="S4" s="218"/>
      <c r="T4" s="218">
        <v>60</v>
      </c>
      <c r="U4" s="218" t="s">
        <v>463</v>
      </c>
      <c r="V4" s="253"/>
    </row>
    <row r="5" spans="1:31" ht="16.5" customHeight="1" x14ac:dyDescent="0.15">
      <c r="A5" s="913"/>
      <c r="B5" s="227"/>
      <c r="C5" s="227"/>
      <c r="D5" s="241"/>
      <c r="E5" s="902" t="s">
        <v>466</v>
      </c>
      <c r="F5" s="903"/>
      <c r="G5" s="903"/>
      <c r="H5" s="903"/>
      <c r="I5" s="903"/>
      <c r="J5" s="904"/>
      <c r="K5" s="902" t="s">
        <v>447</v>
      </c>
      <c r="L5" s="903"/>
      <c r="M5" s="903"/>
      <c r="N5" s="903"/>
      <c r="O5" s="903"/>
      <c r="P5" s="904"/>
      <c r="Q5" s="908" t="s">
        <v>448</v>
      </c>
      <c r="R5" s="903"/>
      <c r="S5" s="903"/>
      <c r="T5" s="903"/>
      <c r="U5" s="903"/>
      <c r="V5" s="904"/>
      <c r="X5" s="888" t="s">
        <v>460</v>
      </c>
      <c r="Y5" s="888"/>
      <c r="Z5" s="888" t="s">
        <v>461</v>
      </c>
      <c r="AA5" s="888"/>
      <c r="AB5" s="217" t="s">
        <v>385</v>
      </c>
      <c r="AC5" s="888" t="s">
        <v>385</v>
      </c>
      <c r="AD5" s="888"/>
      <c r="AE5" s="224" t="s">
        <v>456</v>
      </c>
    </row>
    <row r="6" spans="1:31" ht="16.5" customHeight="1" x14ac:dyDescent="0.15">
      <c r="A6" s="914"/>
      <c r="B6" s="219"/>
      <c r="C6" s="219"/>
      <c r="D6" s="242"/>
      <c r="E6" s="905" t="s">
        <v>181</v>
      </c>
      <c r="F6" s="906"/>
      <c r="G6" s="906"/>
      <c r="H6" s="906" t="s">
        <v>185</v>
      </c>
      <c r="I6" s="906"/>
      <c r="J6" s="907"/>
      <c r="K6" s="905" t="s">
        <v>181</v>
      </c>
      <c r="L6" s="906"/>
      <c r="M6" s="906"/>
      <c r="N6" s="906" t="s">
        <v>185</v>
      </c>
      <c r="O6" s="906"/>
      <c r="P6" s="907"/>
      <c r="Q6" s="909" t="s">
        <v>181</v>
      </c>
      <c r="R6" s="906"/>
      <c r="S6" s="906"/>
      <c r="T6" s="906" t="s">
        <v>185</v>
      </c>
      <c r="U6" s="906"/>
      <c r="V6" s="907"/>
      <c r="X6" s="217" t="s">
        <v>457</v>
      </c>
      <c r="Y6" s="217" t="s">
        <v>458</v>
      </c>
      <c r="Z6" s="217" t="s">
        <v>457</v>
      </c>
      <c r="AA6" s="217" t="s">
        <v>458</v>
      </c>
      <c r="AB6" s="217" t="s">
        <v>432</v>
      </c>
      <c r="AC6" s="888" t="s">
        <v>441</v>
      </c>
      <c r="AD6" s="888"/>
      <c r="AE6" s="217" t="s">
        <v>423</v>
      </c>
    </row>
    <row r="7" spans="1:31" ht="55.5" customHeight="1" thickBot="1" x14ac:dyDescent="0.2">
      <c r="A7" s="915"/>
      <c r="B7" s="232" t="s">
        <v>453</v>
      </c>
      <c r="C7" s="232" t="s">
        <v>451</v>
      </c>
      <c r="D7" s="243" t="s">
        <v>450</v>
      </c>
      <c r="E7" s="250" t="s">
        <v>444</v>
      </c>
      <c r="F7" s="234" t="s">
        <v>445</v>
      </c>
      <c r="G7" s="234" t="s">
        <v>446</v>
      </c>
      <c r="H7" s="233" t="s">
        <v>444</v>
      </c>
      <c r="I7" s="234" t="s">
        <v>445</v>
      </c>
      <c r="J7" s="235" t="s">
        <v>446</v>
      </c>
      <c r="K7" s="250" t="s">
        <v>444</v>
      </c>
      <c r="L7" s="234" t="s">
        <v>445</v>
      </c>
      <c r="M7" s="234" t="s">
        <v>446</v>
      </c>
      <c r="N7" s="233" t="s">
        <v>444</v>
      </c>
      <c r="O7" s="234" t="s">
        <v>445</v>
      </c>
      <c r="P7" s="235" t="s">
        <v>446</v>
      </c>
      <c r="Q7" s="247" t="s">
        <v>444</v>
      </c>
      <c r="R7" s="234" t="s">
        <v>445</v>
      </c>
      <c r="S7" s="234" t="s">
        <v>446</v>
      </c>
      <c r="T7" s="233" t="s">
        <v>444</v>
      </c>
      <c r="U7" s="234" t="s">
        <v>445</v>
      </c>
      <c r="V7" s="235" t="s">
        <v>446</v>
      </c>
      <c r="X7" s="236" t="s">
        <v>459</v>
      </c>
      <c r="Y7" s="217" t="s">
        <v>458</v>
      </c>
      <c r="Z7" s="236" t="s">
        <v>459</v>
      </c>
      <c r="AA7" s="217" t="s">
        <v>458</v>
      </c>
      <c r="AC7" s="254" t="s">
        <v>464</v>
      </c>
      <c r="AD7" s="254" t="s">
        <v>465</v>
      </c>
      <c r="AE7" s="14">
        <v>0.9</v>
      </c>
    </row>
    <row r="8" spans="1:31" s="14" customFormat="1" ht="55.5" customHeight="1" x14ac:dyDescent="0.15">
      <c r="A8" s="530" t="s">
        <v>565</v>
      </c>
      <c r="B8" s="531"/>
      <c r="C8" s="531"/>
      <c r="D8" s="532"/>
      <c r="E8" s="533">
        <v>11</v>
      </c>
      <c r="F8" s="534">
        <v>15</v>
      </c>
      <c r="G8" s="534">
        <v>29</v>
      </c>
      <c r="H8" s="534">
        <v>15</v>
      </c>
      <c r="I8" s="534">
        <v>21</v>
      </c>
      <c r="J8" s="535">
        <v>33</v>
      </c>
      <c r="K8" s="536">
        <v>25</v>
      </c>
      <c r="L8" s="537">
        <v>33</v>
      </c>
      <c r="M8" s="538">
        <v>43</v>
      </c>
      <c r="N8" s="537">
        <v>25</v>
      </c>
      <c r="O8" s="537">
        <v>33</v>
      </c>
      <c r="P8" s="539">
        <v>43</v>
      </c>
      <c r="Q8" s="543">
        <v>32</v>
      </c>
      <c r="R8" s="544">
        <v>42</v>
      </c>
      <c r="S8" s="544">
        <v>50</v>
      </c>
      <c r="T8" s="537">
        <v>32</v>
      </c>
      <c r="U8" s="537">
        <v>42</v>
      </c>
      <c r="V8" s="539">
        <v>50</v>
      </c>
      <c r="X8" s="236"/>
      <c r="Y8" s="529"/>
      <c r="Z8" s="236"/>
      <c r="AA8" s="529"/>
      <c r="AC8" s="254"/>
      <c r="AD8" s="254"/>
    </row>
    <row r="9" spans="1:31" s="14" customFormat="1" ht="20.25" customHeight="1" thickBot="1" x14ac:dyDescent="0.2">
      <c r="A9" s="256" t="s">
        <v>615</v>
      </c>
      <c r="B9" s="267"/>
      <c r="C9" s="267"/>
      <c r="D9" s="268"/>
      <c r="E9" s="540">
        <f>K4/E8</f>
        <v>1</v>
      </c>
      <c r="F9" s="541">
        <f t="shared" ref="F9:J9" si="0">L4/F8</f>
        <v>1</v>
      </c>
      <c r="G9" s="541">
        <f t="shared" si="0"/>
        <v>1</v>
      </c>
      <c r="H9" s="541">
        <f t="shared" si="0"/>
        <v>1</v>
      </c>
      <c r="I9" s="541">
        <f t="shared" si="0"/>
        <v>1</v>
      </c>
      <c r="J9" s="542">
        <f t="shared" si="0"/>
        <v>1</v>
      </c>
      <c r="K9" s="545">
        <f>K8/K4</f>
        <v>2.2727272727272729</v>
      </c>
      <c r="L9" s="546">
        <f t="shared" ref="L9:P9" si="1">L8/L4</f>
        <v>2.2000000000000002</v>
      </c>
      <c r="M9" s="547">
        <f t="shared" si="1"/>
        <v>1.4827586206896552</v>
      </c>
      <c r="N9" s="546">
        <f t="shared" si="1"/>
        <v>1.6666666666666667</v>
      </c>
      <c r="O9" s="546">
        <f t="shared" si="1"/>
        <v>1.5714285714285714</v>
      </c>
      <c r="P9" s="548">
        <f t="shared" si="1"/>
        <v>1.303030303030303</v>
      </c>
      <c r="Q9" s="549">
        <f>Q8/K4</f>
        <v>2.9090909090909092</v>
      </c>
      <c r="R9" s="550">
        <f t="shared" ref="R9:V9" si="2">R8/L4</f>
        <v>2.8</v>
      </c>
      <c r="S9" s="550">
        <f t="shared" si="2"/>
        <v>1.7241379310344827</v>
      </c>
      <c r="T9" s="551">
        <f t="shared" si="2"/>
        <v>2.1333333333333333</v>
      </c>
      <c r="U9" s="551">
        <f t="shared" si="2"/>
        <v>2</v>
      </c>
      <c r="V9" s="552">
        <f t="shared" si="2"/>
        <v>1.5151515151515151</v>
      </c>
      <c r="X9" s="236"/>
      <c r="Y9" s="255"/>
      <c r="Z9" s="236"/>
      <c r="AA9" s="255"/>
      <c r="AC9" s="254"/>
      <c r="AD9" s="254"/>
    </row>
    <row r="10" spans="1:31" ht="24.75" customHeight="1" x14ac:dyDescent="0.15">
      <c r="A10" s="913" t="s">
        <v>433</v>
      </c>
      <c r="B10" s="225">
        <v>1</v>
      </c>
      <c r="C10" s="226">
        <f>1.3+0.07/B10</f>
        <v>1.37</v>
      </c>
      <c r="D10" s="244">
        <f>0.4+0.6*B10</f>
        <v>1</v>
      </c>
      <c r="E10" s="910">
        <f>(X10+0)*1*AE10</f>
        <v>16.2</v>
      </c>
      <c r="F10" s="226">
        <f>(X10)*C10*AE10</f>
        <v>22.194000000000003</v>
      </c>
      <c r="G10" s="226">
        <f>(Y10*D10)*AE10</f>
        <v>40.5</v>
      </c>
      <c r="H10" s="899">
        <f>(Z10)*1*AE10</f>
        <v>22.5</v>
      </c>
      <c r="I10" s="237">
        <f>(Z10)*C10*AE10</f>
        <v>30.824999999999999</v>
      </c>
      <c r="J10" s="238">
        <f>(AA10*D10)*AE10</f>
        <v>52.2</v>
      </c>
      <c r="K10" s="910">
        <f>(X10+AB10)*1*AE10</f>
        <v>30.6</v>
      </c>
      <c r="L10" s="226">
        <f>(X10+AB10)*C10*AE10</f>
        <v>41.922000000000004</v>
      </c>
      <c r="M10" s="226">
        <f>(Y10*D10+AB10)*AE10</f>
        <v>54.9</v>
      </c>
      <c r="N10" s="899">
        <f>(Z10+AB10)*1*AE10</f>
        <v>36.9</v>
      </c>
      <c r="O10" s="237">
        <f>(Z10+AB10)*C10*AE10</f>
        <v>50.553000000000004</v>
      </c>
      <c r="P10" s="238">
        <f>(AA10*D10+AB10)*AE10</f>
        <v>66.600000000000009</v>
      </c>
      <c r="Q10" s="910">
        <f>(X10+AC10)*1*AE10</f>
        <v>37.800000000000004</v>
      </c>
      <c r="R10" s="226">
        <f>(X10+AC10)*C10*AE10</f>
        <v>51.786000000000008</v>
      </c>
      <c r="S10" s="226">
        <f t="shared" ref="S10:S19" si="3">(Y10*D10+AC10)*AE10</f>
        <v>62.1</v>
      </c>
      <c r="T10" s="899">
        <f>(Z10+AC10)*1*AE10</f>
        <v>44.1</v>
      </c>
      <c r="U10" s="226">
        <f t="shared" ref="U10:U19" si="4">(Z10+AC10)*C10*AE10</f>
        <v>60.417000000000009</v>
      </c>
      <c r="V10" s="238">
        <f t="shared" ref="V10:V19" si="5">(AA10*D10+AC10)*AE10</f>
        <v>73.8</v>
      </c>
      <c r="W10" s="14"/>
      <c r="X10" s="14">
        <v>18</v>
      </c>
      <c r="Y10" s="14">
        <v>45</v>
      </c>
      <c r="Z10" s="14">
        <v>25</v>
      </c>
      <c r="AA10" s="14">
        <v>58</v>
      </c>
      <c r="AB10" s="14">
        <v>16</v>
      </c>
      <c r="AC10" s="888">
        <v>24</v>
      </c>
      <c r="AD10" s="888"/>
      <c r="AE10" s="14">
        <v>0.9</v>
      </c>
    </row>
    <row r="11" spans="1:31" ht="24.75" customHeight="1" x14ac:dyDescent="0.15">
      <c r="A11" s="914"/>
      <c r="B11" s="219">
        <v>0.9</v>
      </c>
      <c r="C11" s="222">
        <f t="shared" ref="C11:C29" si="6">1.3+0.07/B11</f>
        <v>1.3777777777777778</v>
      </c>
      <c r="D11" s="245">
        <f t="shared" ref="D11:D19" si="7">0.4+0.6*B11</f>
        <v>0.94000000000000006</v>
      </c>
      <c r="E11" s="911"/>
      <c r="F11" s="222">
        <f t="shared" ref="F11:F29" si="8">(X11)*C11*AE11</f>
        <v>22.32</v>
      </c>
      <c r="G11" s="222">
        <f t="shared" ref="G11:G29" si="9">(Y11*D11)*AE11</f>
        <v>38.070000000000007</v>
      </c>
      <c r="H11" s="900"/>
      <c r="I11" s="222">
        <f t="shared" ref="I11:I29" si="10">(Z11)*C11*AE11</f>
        <v>31</v>
      </c>
      <c r="J11" s="239">
        <f t="shared" ref="J11:J29" si="11">(AA11*D11)*AE11</f>
        <v>49.068000000000005</v>
      </c>
      <c r="K11" s="911"/>
      <c r="L11" s="395">
        <f t="shared" ref="L11:L29" si="12">(X11+AB11)*C11*AE11</f>
        <v>42.16</v>
      </c>
      <c r="M11" s="395">
        <f t="shared" ref="M11:M29" si="13">(Y11*D11+AB11)*AE11</f>
        <v>52.470000000000006</v>
      </c>
      <c r="N11" s="900"/>
      <c r="O11" s="222">
        <f t="shared" ref="O11:O29" si="14">(Z11+AB11)*C11*AE11</f>
        <v>50.839999999999996</v>
      </c>
      <c r="P11" s="239">
        <f t="shared" ref="P11:P29" si="15">(AA11*D11+AB11)*AE11</f>
        <v>63.468000000000011</v>
      </c>
      <c r="Q11" s="911"/>
      <c r="R11" s="222">
        <f t="shared" ref="R11:R29" si="16">(X11+AC11)*C11*AE11</f>
        <v>52.08</v>
      </c>
      <c r="S11" s="222">
        <f t="shared" si="3"/>
        <v>59.670000000000009</v>
      </c>
      <c r="T11" s="900"/>
      <c r="U11" s="222">
        <f t="shared" si="4"/>
        <v>60.76</v>
      </c>
      <c r="V11" s="239">
        <f t="shared" si="5"/>
        <v>70.668000000000006</v>
      </c>
      <c r="W11" s="14"/>
      <c r="X11" s="14">
        <v>18</v>
      </c>
      <c r="Y11" s="14">
        <v>45</v>
      </c>
      <c r="Z11" s="14">
        <v>25</v>
      </c>
      <c r="AA11" s="14">
        <v>58</v>
      </c>
      <c r="AB11" s="14">
        <v>16</v>
      </c>
      <c r="AC11" s="888">
        <v>24</v>
      </c>
      <c r="AD11" s="888"/>
      <c r="AE11" s="14">
        <v>0.9</v>
      </c>
    </row>
    <row r="12" spans="1:31" ht="24.75" customHeight="1" x14ac:dyDescent="0.15">
      <c r="A12" s="914"/>
      <c r="B12" s="219">
        <f>B11-0.1</f>
        <v>0.8</v>
      </c>
      <c r="C12" s="222">
        <f t="shared" si="6"/>
        <v>1.3875</v>
      </c>
      <c r="D12" s="245">
        <f t="shared" si="7"/>
        <v>0.88</v>
      </c>
      <c r="E12" s="911"/>
      <c r="F12" s="222">
        <f t="shared" si="8"/>
        <v>22.477499999999999</v>
      </c>
      <c r="G12" s="222">
        <f t="shared" si="9"/>
        <v>35.64</v>
      </c>
      <c r="H12" s="900"/>
      <c r="I12" s="222">
        <f t="shared" si="10"/>
        <v>31.21875</v>
      </c>
      <c r="J12" s="239">
        <f t="shared" si="11"/>
        <v>45.936</v>
      </c>
      <c r="K12" s="911"/>
      <c r="L12" s="395">
        <f t="shared" si="12"/>
        <v>42.457499999999996</v>
      </c>
      <c r="M12" s="395">
        <f t="shared" si="13"/>
        <v>50.04</v>
      </c>
      <c r="N12" s="900"/>
      <c r="O12" s="222">
        <f t="shared" si="14"/>
        <v>51.198749999999997</v>
      </c>
      <c r="P12" s="239">
        <f t="shared" si="15"/>
        <v>60.335999999999991</v>
      </c>
      <c r="Q12" s="911"/>
      <c r="R12" s="222">
        <f t="shared" si="16"/>
        <v>52.447499999999998</v>
      </c>
      <c r="S12" s="222">
        <f t="shared" si="3"/>
        <v>57.24</v>
      </c>
      <c r="T12" s="900"/>
      <c r="U12" s="222">
        <f t="shared" si="4"/>
        <v>61.188749999999999</v>
      </c>
      <c r="V12" s="239">
        <f t="shared" si="5"/>
        <v>67.536000000000001</v>
      </c>
      <c r="W12" s="14"/>
      <c r="X12" s="14">
        <v>18</v>
      </c>
      <c r="Y12" s="14">
        <v>45</v>
      </c>
      <c r="Z12" s="14">
        <v>25</v>
      </c>
      <c r="AA12" s="14">
        <v>58</v>
      </c>
      <c r="AB12" s="14">
        <v>16</v>
      </c>
      <c r="AC12" s="888">
        <v>24</v>
      </c>
      <c r="AD12" s="888"/>
      <c r="AE12" s="14">
        <v>0.9</v>
      </c>
    </row>
    <row r="13" spans="1:31" ht="24.75" customHeight="1" x14ac:dyDescent="0.15">
      <c r="A13" s="914"/>
      <c r="B13" s="219">
        <f t="shared" ref="B13:B19" si="17">B12-0.1</f>
        <v>0.70000000000000007</v>
      </c>
      <c r="C13" s="222">
        <f t="shared" si="6"/>
        <v>1.4000000000000001</v>
      </c>
      <c r="D13" s="245">
        <f t="shared" si="7"/>
        <v>0.82000000000000006</v>
      </c>
      <c r="E13" s="911"/>
      <c r="F13" s="222">
        <f t="shared" si="8"/>
        <v>22.680000000000003</v>
      </c>
      <c r="G13" s="222">
        <f t="shared" si="9"/>
        <v>33.210000000000008</v>
      </c>
      <c r="H13" s="900"/>
      <c r="I13" s="222">
        <f t="shared" si="10"/>
        <v>31.5</v>
      </c>
      <c r="J13" s="239">
        <f t="shared" si="11"/>
        <v>42.804000000000002</v>
      </c>
      <c r="K13" s="911"/>
      <c r="L13" s="395">
        <f t="shared" si="12"/>
        <v>42.84</v>
      </c>
      <c r="M13" s="395">
        <f t="shared" si="13"/>
        <v>47.610000000000007</v>
      </c>
      <c r="N13" s="900"/>
      <c r="O13" s="222">
        <f t="shared" si="14"/>
        <v>51.660000000000004</v>
      </c>
      <c r="P13" s="239">
        <f t="shared" si="15"/>
        <v>57.204000000000001</v>
      </c>
      <c r="Q13" s="911"/>
      <c r="R13" s="222">
        <f t="shared" si="16"/>
        <v>52.92</v>
      </c>
      <c r="S13" s="222">
        <f t="shared" si="3"/>
        <v>54.810000000000009</v>
      </c>
      <c r="T13" s="900"/>
      <c r="U13" s="222">
        <f t="shared" si="4"/>
        <v>61.740000000000009</v>
      </c>
      <c r="V13" s="239">
        <f t="shared" si="5"/>
        <v>64.404000000000011</v>
      </c>
      <c r="W13" s="14"/>
      <c r="X13" s="14">
        <v>18</v>
      </c>
      <c r="Y13" s="14">
        <v>45</v>
      </c>
      <c r="Z13" s="14">
        <v>25</v>
      </c>
      <c r="AA13" s="14">
        <v>58</v>
      </c>
      <c r="AB13" s="14">
        <v>16</v>
      </c>
      <c r="AC13" s="888">
        <v>24</v>
      </c>
      <c r="AD13" s="888"/>
      <c r="AE13" s="14">
        <v>0.9</v>
      </c>
    </row>
    <row r="14" spans="1:31" ht="24.75" customHeight="1" x14ac:dyDescent="0.15">
      <c r="A14" s="914"/>
      <c r="B14" s="219">
        <f t="shared" si="17"/>
        <v>0.60000000000000009</v>
      </c>
      <c r="C14" s="222">
        <f t="shared" si="6"/>
        <v>1.4166666666666667</v>
      </c>
      <c r="D14" s="245">
        <f t="shared" si="7"/>
        <v>0.76</v>
      </c>
      <c r="E14" s="911"/>
      <c r="F14" s="222">
        <f t="shared" si="8"/>
        <v>22.95</v>
      </c>
      <c r="G14" s="222">
        <f t="shared" si="9"/>
        <v>30.780000000000005</v>
      </c>
      <c r="H14" s="900"/>
      <c r="I14" s="222">
        <f t="shared" si="10"/>
        <v>31.875000000000004</v>
      </c>
      <c r="J14" s="239">
        <f t="shared" si="11"/>
        <v>39.671999999999997</v>
      </c>
      <c r="K14" s="911"/>
      <c r="L14" s="222">
        <f t="shared" si="12"/>
        <v>43.350000000000009</v>
      </c>
      <c r="M14" s="222">
        <f t="shared" si="13"/>
        <v>45.180000000000007</v>
      </c>
      <c r="N14" s="900"/>
      <c r="O14" s="222">
        <f t="shared" si="14"/>
        <v>52.275000000000006</v>
      </c>
      <c r="P14" s="239">
        <f t="shared" si="15"/>
        <v>54.072000000000003</v>
      </c>
      <c r="Q14" s="911"/>
      <c r="R14" s="222">
        <f t="shared" si="16"/>
        <v>53.550000000000004</v>
      </c>
      <c r="S14" s="222">
        <f t="shared" si="3"/>
        <v>52.38</v>
      </c>
      <c r="T14" s="900"/>
      <c r="U14" s="222">
        <f t="shared" si="4"/>
        <v>62.475000000000009</v>
      </c>
      <c r="V14" s="239">
        <f t="shared" si="5"/>
        <v>61.271999999999998</v>
      </c>
      <c r="W14" s="14"/>
      <c r="X14" s="14">
        <v>18</v>
      </c>
      <c r="Y14" s="14">
        <v>45</v>
      </c>
      <c r="Z14" s="14">
        <v>25</v>
      </c>
      <c r="AA14" s="14">
        <v>58</v>
      </c>
      <c r="AB14" s="14">
        <v>16</v>
      </c>
      <c r="AC14" s="888">
        <v>24</v>
      </c>
      <c r="AD14" s="888"/>
      <c r="AE14" s="14">
        <v>0.9</v>
      </c>
    </row>
    <row r="15" spans="1:31" ht="24.75" customHeight="1" x14ac:dyDescent="0.15">
      <c r="A15" s="914"/>
      <c r="B15" s="219">
        <f t="shared" si="17"/>
        <v>0.50000000000000011</v>
      </c>
      <c r="C15" s="222">
        <f t="shared" si="6"/>
        <v>1.44</v>
      </c>
      <c r="D15" s="245">
        <f t="shared" si="7"/>
        <v>0.70000000000000007</v>
      </c>
      <c r="E15" s="911"/>
      <c r="F15" s="222">
        <f t="shared" si="8"/>
        <v>23.327999999999999</v>
      </c>
      <c r="G15" s="222">
        <f t="shared" si="9"/>
        <v>28.350000000000005</v>
      </c>
      <c r="H15" s="900"/>
      <c r="I15" s="222">
        <f t="shared" si="10"/>
        <v>32.4</v>
      </c>
      <c r="J15" s="239">
        <f t="shared" si="11"/>
        <v>36.54</v>
      </c>
      <c r="K15" s="911"/>
      <c r="L15" s="222">
        <f t="shared" si="12"/>
        <v>44.064</v>
      </c>
      <c r="M15" s="222">
        <f t="shared" si="13"/>
        <v>42.75</v>
      </c>
      <c r="N15" s="900"/>
      <c r="O15" s="222">
        <f t="shared" si="14"/>
        <v>53.136000000000003</v>
      </c>
      <c r="P15" s="239">
        <f t="shared" si="15"/>
        <v>50.940000000000005</v>
      </c>
      <c r="Q15" s="911"/>
      <c r="R15" s="222">
        <f t="shared" si="16"/>
        <v>54.431999999999995</v>
      </c>
      <c r="S15" s="222">
        <f t="shared" si="3"/>
        <v>49.95</v>
      </c>
      <c r="T15" s="900"/>
      <c r="U15" s="222">
        <f t="shared" si="4"/>
        <v>63.504000000000005</v>
      </c>
      <c r="V15" s="239">
        <f t="shared" si="5"/>
        <v>58.139999999999993</v>
      </c>
      <c r="W15" s="14"/>
      <c r="X15" s="14">
        <v>18</v>
      </c>
      <c r="Y15" s="14">
        <v>45</v>
      </c>
      <c r="Z15" s="14">
        <v>25</v>
      </c>
      <c r="AA15" s="14">
        <v>58</v>
      </c>
      <c r="AB15" s="14">
        <v>16</v>
      </c>
      <c r="AC15" s="888">
        <v>24</v>
      </c>
      <c r="AD15" s="888"/>
      <c r="AE15" s="14">
        <v>0.9</v>
      </c>
    </row>
    <row r="16" spans="1:31" ht="24.75" customHeight="1" x14ac:dyDescent="0.15">
      <c r="A16" s="914"/>
      <c r="B16" s="219">
        <f t="shared" si="17"/>
        <v>0.40000000000000013</v>
      </c>
      <c r="C16" s="222">
        <f t="shared" si="6"/>
        <v>1.4750000000000001</v>
      </c>
      <c r="D16" s="245">
        <f t="shared" si="7"/>
        <v>0.64000000000000012</v>
      </c>
      <c r="E16" s="911"/>
      <c r="F16" s="222">
        <f t="shared" si="8"/>
        <v>23.895</v>
      </c>
      <c r="G16" s="222">
        <f t="shared" si="9"/>
        <v>25.920000000000005</v>
      </c>
      <c r="H16" s="900"/>
      <c r="I16" s="222">
        <f t="shared" si="10"/>
        <v>33.1875</v>
      </c>
      <c r="J16" s="239">
        <f t="shared" si="11"/>
        <v>33.408000000000008</v>
      </c>
      <c r="K16" s="911"/>
      <c r="L16" s="222">
        <f t="shared" si="12"/>
        <v>45.135000000000005</v>
      </c>
      <c r="M16" s="222">
        <f t="shared" si="13"/>
        <v>40.320000000000007</v>
      </c>
      <c r="N16" s="900"/>
      <c r="O16" s="222">
        <f t="shared" si="14"/>
        <v>54.427500000000002</v>
      </c>
      <c r="P16" s="239">
        <f t="shared" si="15"/>
        <v>47.808000000000007</v>
      </c>
      <c r="Q16" s="911"/>
      <c r="R16" s="222">
        <f t="shared" si="16"/>
        <v>55.755000000000003</v>
      </c>
      <c r="S16" s="222">
        <f t="shared" si="3"/>
        <v>47.52</v>
      </c>
      <c r="T16" s="900"/>
      <c r="U16" s="222">
        <f t="shared" si="4"/>
        <v>65.047500000000014</v>
      </c>
      <c r="V16" s="239">
        <f t="shared" si="5"/>
        <v>55.008000000000003</v>
      </c>
      <c r="W16" s="14"/>
      <c r="X16" s="14">
        <v>18</v>
      </c>
      <c r="Y16" s="14">
        <v>45</v>
      </c>
      <c r="Z16" s="14">
        <v>25</v>
      </c>
      <c r="AA16" s="14">
        <v>58</v>
      </c>
      <c r="AB16" s="14">
        <v>16</v>
      </c>
      <c r="AC16" s="888">
        <v>24</v>
      </c>
      <c r="AD16" s="888"/>
      <c r="AE16" s="14">
        <v>0.9</v>
      </c>
    </row>
    <row r="17" spans="1:31" ht="24.75" customHeight="1" x14ac:dyDescent="0.15">
      <c r="A17" s="914"/>
      <c r="B17" s="219">
        <f t="shared" si="17"/>
        <v>0.30000000000000016</v>
      </c>
      <c r="C17" s="222">
        <f t="shared" si="6"/>
        <v>1.5333333333333332</v>
      </c>
      <c r="D17" s="245">
        <f t="shared" si="7"/>
        <v>0.58000000000000007</v>
      </c>
      <c r="E17" s="911"/>
      <c r="F17" s="222">
        <f t="shared" si="8"/>
        <v>24.84</v>
      </c>
      <c r="G17" s="222">
        <f t="shared" si="9"/>
        <v>23.490000000000002</v>
      </c>
      <c r="H17" s="900"/>
      <c r="I17" s="222">
        <f t="shared" si="10"/>
        <v>34.5</v>
      </c>
      <c r="J17" s="239">
        <f t="shared" si="11"/>
        <v>30.276</v>
      </c>
      <c r="K17" s="911"/>
      <c r="L17" s="222">
        <f t="shared" si="12"/>
        <v>46.919999999999995</v>
      </c>
      <c r="M17" s="222">
        <f t="shared" si="13"/>
        <v>37.89</v>
      </c>
      <c r="N17" s="900"/>
      <c r="O17" s="222">
        <f t="shared" si="14"/>
        <v>56.58</v>
      </c>
      <c r="P17" s="239">
        <f t="shared" si="15"/>
        <v>44.676000000000002</v>
      </c>
      <c r="Q17" s="911"/>
      <c r="R17" s="222">
        <f t="shared" si="16"/>
        <v>57.959999999999994</v>
      </c>
      <c r="S17" s="222">
        <f t="shared" si="3"/>
        <v>45.09</v>
      </c>
      <c r="T17" s="900"/>
      <c r="U17" s="222">
        <f t="shared" si="4"/>
        <v>67.61999999999999</v>
      </c>
      <c r="V17" s="239">
        <f t="shared" si="5"/>
        <v>51.876000000000005</v>
      </c>
      <c r="X17" s="14">
        <v>18</v>
      </c>
      <c r="Y17" s="14">
        <v>45</v>
      </c>
      <c r="Z17" s="14">
        <v>25</v>
      </c>
      <c r="AA17" s="14">
        <v>58</v>
      </c>
      <c r="AB17" s="14">
        <v>16</v>
      </c>
      <c r="AC17" s="888">
        <v>24</v>
      </c>
      <c r="AD17" s="888"/>
      <c r="AE17" s="14">
        <v>0.9</v>
      </c>
    </row>
    <row r="18" spans="1:31" ht="24.75" customHeight="1" x14ac:dyDescent="0.15">
      <c r="A18" s="914"/>
      <c r="B18" s="219">
        <f t="shared" si="17"/>
        <v>0.20000000000000015</v>
      </c>
      <c r="C18" s="222">
        <f t="shared" si="6"/>
        <v>1.65</v>
      </c>
      <c r="D18" s="245">
        <f t="shared" si="7"/>
        <v>0.52000000000000013</v>
      </c>
      <c r="E18" s="911"/>
      <c r="F18" s="222">
        <f t="shared" si="8"/>
        <v>26.73</v>
      </c>
      <c r="G18" s="222">
        <f t="shared" si="9"/>
        <v>21.060000000000006</v>
      </c>
      <c r="H18" s="900"/>
      <c r="I18" s="222">
        <f t="shared" si="10"/>
        <v>37.125</v>
      </c>
      <c r="J18" s="239">
        <f t="shared" si="11"/>
        <v>27.144000000000005</v>
      </c>
      <c r="K18" s="911"/>
      <c r="L18" s="222">
        <f t="shared" si="12"/>
        <v>50.489999999999995</v>
      </c>
      <c r="M18" s="222">
        <f t="shared" si="13"/>
        <v>35.460000000000008</v>
      </c>
      <c r="N18" s="900"/>
      <c r="O18" s="222">
        <f t="shared" si="14"/>
        <v>60.884999999999991</v>
      </c>
      <c r="P18" s="239">
        <f t="shared" si="15"/>
        <v>41.544000000000011</v>
      </c>
      <c r="Q18" s="911"/>
      <c r="R18" s="222">
        <f t="shared" si="16"/>
        <v>62.37</v>
      </c>
      <c r="S18" s="222">
        <f t="shared" si="3"/>
        <v>42.660000000000004</v>
      </c>
      <c r="T18" s="900"/>
      <c r="U18" s="222">
        <f t="shared" si="4"/>
        <v>72.765000000000001</v>
      </c>
      <c r="V18" s="239">
        <f t="shared" si="5"/>
        <v>48.744000000000014</v>
      </c>
      <c r="X18" s="14">
        <v>18</v>
      </c>
      <c r="Y18" s="14">
        <v>45</v>
      </c>
      <c r="Z18" s="14">
        <v>25</v>
      </c>
      <c r="AA18" s="14">
        <v>58</v>
      </c>
      <c r="AB18" s="14">
        <v>16</v>
      </c>
      <c r="AC18" s="888">
        <v>24</v>
      </c>
      <c r="AD18" s="888"/>
      <c r="AE18" s="14">
        <v>0.9</v>
      </c>
    </row>
    <row r="19" spans="1:31" ht="24.75" customHeight="1" thickBot="1" x14ac:dyDescent="0.2">
      <c r="A19" s="915"/>
      <c r="B19" s="228">
        <f t="shared" si="17"/>
        <v>0.10000000000000014</v>
      </c>
      <c r="C19" s="229">
        <f t="shared" si="6"/>
        <v>1.9999999999999991</v>
      </c>
      <c r="D19" s="246">
        <f t="shared" si="7"/>
        <v>0.46000000000000008</v>
      </c>
      <c r="E19" s="912"/>
      <c r="F19" s="229">
        <f t="shared" si="8"/>
        <v>32.399999999999991</v>
      </c>
      <c r="G19" s="229">
        <f t="shared" si="9"/>
        <v>18.630000000000003</v>
      </c>
      <c r="H19" s="901"/>
      <c r="I19" s="229">
        <f t="shared" si="10"/>
        <v>44.999999999999979</v>
      </c>
      <c r="J19" s="240">
        <f t="shared" si="11"/>
        <v>24.012000000000004</v>
      </c>
      <c r="K19" s="912"/>
      <c r="L19" s="229">
        <f t="shared" si="12"/>
        <v>61.199999999999974</v>
      </c>
      <c r="M19" s="229">
        <f t="shared" si="13"/>
        <v>33.03</v>
      </c>
      <c r="N19" s="901"/>
      <c r="O19" s="229">
        <f t="shared" si="14"/>
        <v>73.799999999999969</v>
      </c>
      <c r="P19" s="240">
        <f t="shared" si="15"/>
        <v>38.412000000000006</v>
      </c>
      <c r="Q19" s="912"/>
      <c r="R19" s="229">
        <f t="shared" si="16"/>
        <v>75.599999999999966</v>
      </c>
      <c r="S19" s="229">
        <f t="shared" si="3"/>
        <v>40.230000000000004</v>
      </c>
      <c r="T19" s="901"/>
      <c r="U19" s="229">
        <f t="shared" si="4"/>
        <v>88.19999999999996</v>
      </c>
      <c r="V19" s="240">
        <f t="shared" si="5"/>
        <v>45.612000000000009</v>
      </c>
      <c r="X19" s="14">
        <v>18</v>
      </c>
      <c r="Y19" s="14">
        <v>45</v>
      </c>
      <c r="Z19" s="14">
        <v>25</v>
      </c>
      <c r="AA19" s="14">
        <v>58</v>
      </c>
      <c r="AB19" s="14">
        <v>16</v>
      </c>
      <c r="AC19" s="888">
        <v>24</v>
      </c>
      <c r="AD19" s="888"/>
      <c r="AE19" s="14">
        <v>0.9</v>
      </c>
    </row>
    <row r="20" spans="1:31" s="14" customFormat="1" ht="24.75" customHeight="1" x14ac:dyDescent="0.15">
      <c r="A20" s="913" t="s">
        <v>434</v>
      </c>
      <c r="B20" s="225">
        <v>1</v>
      </c>
      <c r="C20" s="226">
        <f>1.3+0.07/B20</f>
        <v>1.37</v>
      </c>
      <c r="D20" s="244">
        <f>0.4+0.6*B20</f>
        <v>1</v>
      </c>
      <c r="E20" s="910">
        <f>(X20+0)*1*AE20</f>
        <v>19.8</v>
      </c>
      <c r="F20" s="226">
        <f t="shared" si="8"/>
        <v>27.126000000000001</v>
      </c>
      <c r="G20" s="226">
        <f t="shared" si="9"/>
        <v>48.6</v>
      </c>
      <c r="H20" s="899">
        <f>(Z20)*1*AE20</f>
        <v>27</v>
      </c>
      <c r="I20" s="226">
        <f t="shared" si="10"/>
        <v>36.99</v>
      </c>
      <c r="J20" s="238">
        <f t="shared" si="11"/>
        <v>62.1</v>
      </c>
      <c r="K20" s="910">
        <f>(X20+AB20)*1*AE20</f>
        <v>37.800000000000004</v>
      </c>
      <c r="L20" s="226">
        <f t="shared" si="12"/>
        <v>51.786000000000008</v>
      </c>
      <c r="M20" s="226">
        <f t="shared" si="13"/>
        <v>66.600000000000009</v>
      </c>
      <c r="N20" s="899">
        <f>(Z20+AB20)*1*AE20</f>
        <v>45</v>
      </c>
      <c r="O20" s="226">
        <f t="shared" si="14"/>
        <v>61.65</v>
      </c>
      <c r="P20" s="238">
        <f t="shared" si="15"/>
        <v>80.100000000000009</v>
      </c>
      <c r="Q20" s="910">
        <f>(X20+AC20)*1*AE20</f>
        <v>45.45</v>
      </c>
      <c r="R20" s="226">
        <f t="shared" si="16"/>
        <v>62.266500000000001</v>
      </c>
      <c r="S20" s="226">
        <f>(Y20*D20+AD20)*AE20</f>
        <v>75.150000000000006</v>
      </c>
      <c r="T20" s="899">
        <f>(Z20+AD20)*1*AE20</f>
        <v>53.550000000000004</v>
      </c>
      <c r="U20" s="226">
        <f>(Z20+AD20)*C20*AE20</f>
        <v>73.363500000000002</v>
      </c>
      <c r="V20" s="238">
        <f>(AA20*D20+AD20)*AE20</f>
        <v>88.65</v>
      </c>
      <c r="X20" s="14">
        <v>22</v>
      </c>
      <c r="Y20" s="14">
        <v>54</v>
      </c>
      <c r="Z20" s="14">
        <v>30</v>
      </c>
      <c r="AA20" s="223">
        <v>69</v>
      </c>
      <c r="AB20" s="223">
        <v>20</v>
      </c>
      <c r="AC20" s="223">
        <v>28.5</v>
      </c>
      <c r="AD20" s="223">
        <v>29.5</v>
      </c>
      <c r="AE20" s="14">
        <v>0.9</v>
      </c>
    </row>
    <row r="21" spans="1:31" s="14" customFormat="1" ht="24.75" customHeight="1" x14ac:dyDescent="0.15">
      <c r="A21" s="914"/>
      <c r="B21" s="219">
        <v>0.9</v>
      </c>
      <c r="C21" s="222">
        <f t="shared" si="6"/>
        <v>1.3777777777777778</v>
      </c>
      <c r="D21" s="245">
        <f t="shared" ref="D21:D29" si="18">0.4+0.6*B21</f>
        <v>0.94000000000000006</v>
      </c>
      <c r="E21" s="911"/>
      <c r="F21" s="222">
        <f t="shared" si="8"/>
        <v>27.28</v>
      </c>
      <c r="G21" s="222">
        <f t="shared" si="9"/>
        <v>45.684000000000005</v>
      </c>
      <c r="H21" s="900"/>
      <c r="I21" s="222">
        <f t="shared" si="10"/>
        <v>37.200000000000003</v>
      </c>
      <c r="J21" s="239">
        <f t="shared" si="11"/>
        <v>58.374000000000002</v>
      </c>
      <c r="K21" s="911"/>
      <c r="L21" s="222">
        <f t="shared" si="12"/>
        <v>52.08</v>
      </c>
      <c r="M21" s="222">
        <f t="shared" si="13"/>
        <v>63.684000000000005</v>
      </c>
      <c r="N21" s="900"/>
      <c r="O21" s="222">
        <f t="shared" si="14"/>
        <v>62</v>
      </c>
      <c r="P21" s="239">
        <f t="shared" si="15"/>
        <v>76.373999999999995</v>
      </c>
      <c r="Q21" s="911"/>
      <c r="R21" s="222">
        <f t="shared" si="16"/>
        <v>62.620000000000005</v>
      </c>
      <c r="S21" s="222">
        <f t="shared" ref="S21:S29" si="19">(Y21*D21+AD21)*AE21</f>
        <v>72.234000000000009</v>
      </c>
      <c r="T21" s="900"/>
      <c r="U21" s="222">
        <f t="shared" ref="U21:U29" si="20">(Z21+AD21)*C21*AE21</f>
        <v>73.78</v>
      </c>
      <c r="V21" s="239">
        <f t="shared" ref="V21:V29" si="21">(AA21*D21+AD21)*AE21</f>
        <v>84.924000000000007</v>
      </c>
      <c r="X21" s="14">
        <v>22</v>
      </c>
      <c r="Y21" s="14">
        <v>54</v>
      </c>
      <c r="Z21" s="14">
        <v>30</v>
      </c>
      <c r="AA21" s="223">
        <v>69</v>
      </c>
      <c r="AB21" s="223">
        <v>20</v>
      </c>
      <c r="AC21" s="223">
        <v>28.5</v>
      </c>
      <c r="AD21" s="223">
        <v>29.5</v>
      </c>
      <c r="AE21" s="14">
        <v>0.9</v>
      </c>
    </row>
    <row r="22" spans="1:31" s="14" customFormat="1" ht="24.75" customHeight="1" x14ac:dyDescent="0.15">
      <c r="A22" s="914"/>
      <c r="B22" s="219">
        <f>B21-0.1</f>
        <v>0.8</v>
      </c>
      <c r="C22" s="222">
        <f t="shared" si="6"/>
        <v>1.3875</v>
      </c>
      <c r="D22" s="245">
        <f t="shared" si="18"/>
        <v>0.88</v>
      </c>
      <c r="E22" s="911"/>
      <c r="F22" s="222">
        <f t="shared" si="8"/>
        <v>27.4725</v>
      </c>
      <c r="G22" s="222">
        <f t="shared" si="9"/>
        <v>42.768000000000001</v>
      </c>
      <c r="H22" s="900"/>
      <c r="I22" s="222">
        <f t="shared" si="10"/>
        <v>37.462499999999999</v>
      </c>
      <c r="J22" s="239">
        <f t="shared" si="11"/>
        <v>54.648000000000003</v>
      </c>
      <c r="K22" s="911"/>
      <c r="L22" s="222">
        <f t="shared" si="12"/>
        <v>52.447499999999998</v>
      </c>
      <c r="M22" s="222">
        <f t="shared" si="13"/>
        <v>60.768000000000008</v>
      </c>
      <c r="N22" s="900"/>
      <c r="O22" s="222">
        <f t="shared" si="14"/>
        <v>62.4375</v>
      </c>
      <c r="P22" s="239">
        <f t="shared" si="15"/>
        <v>72.647999999999996</v>
      </c>
      <c r="Q22" s="911"/>
      <c r="R22" s="222">
        <f t="shared" si="16"/>
        <v>63.061874999999993</v>
      </c>
      <c r="S22" s="222">
        <f t="shared" si="19"/>
        <v>69.318000000000012</v>
      </c>
      <c r="T22" s="900"/>
      <c r="U22" s="222">
        <f t="shared" si="20"/>
        <v>74.300624999999997</v>
      </c>
      <c r="V22" s="239">
        <f t="shared" si="21"/>
        <v>81.198000000000008</v>
      </c>
      <c r="X22" s="14">
        <v>22</v>
      </c>
      <c r="Y22" s="14">
        <v>54</v>
      </c>
      <c r="Z22" s="14">
        <v>30</v>
      </c>
      <c r="AA22" s="223">
        <v>69</v>
      </c>
      <c r="AB22" s="223">
        <v>20</v>
      </c>
      <c r="AC22" s="223">
        <v>28.5</v>
      </c>
      <c r="AD22" s="223">
        <v>29.5</v>
      </c>
      <c r="AE22" s="14">
        <v>0.9</v>
      </c>
    </row>
    <row r="23" spans="1:31" s="14" customFormat="1" ht="24.75" customHeight="1" x14ac:dyDescent="0.15">
      <c r="A23" s="914"/>
      <c r="B23" s="219">
        <f t="shared" ref="B23:B29" si="22">B22-0.1</f>
        <v>0.70000000000000007</v>
      </c>
      <c r="C23" s="222">
        <f t="shared" si="6"/>
        <v>1.4000000000000001</v>
      </c>
      <c r="D23" s="245">
        <f t="shared" si="18"/>
        <v>0.82000000000000006</v>
      </c>
      <c r="E23" s="911"/>
      <c r="F23" s="222">
        <f t="shared" si="8"/>
        <v>27.720000000000006</v>
      </c>
      <c r="G23" s="222">
        <f t="shared" si="9"/>
        <v>39.852000000000004</v>
      </c>
      <c r="H23" s="900"/>
      <c r="I23" s="396">
        <f t="shared" si="10"/>
        <v>37.800000000000004</v>
      </c>
      <c r="J23" s="397">
        <f t="shared" si="11"/>
        <v>50.922000000000004</v>
      </c>
      <c r="K23" s="911"/>
      <c r="L23" s="222">
        <f t="shared" si="12"/>
        <v>52.92</v>
      </c>
      <c r="M23" s="222">
        <f t="shared" si="13"/>
        <v>57.852000000000004</v>
      </c>
      <c r="N23" s="900"/>
      <c r="O23" s="222">
        <f t="shared" si="14"/>
        <v>63</v>
      </c>
      <c r="P23" s="239">
        <f t="shared" si="15"/>
        <v>68.922000000000011</v>
      </c>
      <c r="Q23" s="911"/>
      <c r="R23" s="222">
        <f t="shared" si="16"/>
        <v>63.63</v>
      </c>
      <c r="S23" s="222">
        <f t="shared" si="19"/>
        <v>66.402000000000001</v>
      </c>
      <c r="T23" s="900"/>
      <c r="U23" s="222">
        <f t="shared" si="20"/>
        <v>74.970000000000013</v>
      </c>
      <c r="V23" s="239">
        <f t="shared" si="21"/>
        <v>77.472000000000008</v>
      </c>
      <c r="X23" s="14">
        <v>22</v>
      </c>
      <c r="Y23" s="14">
        <v>54</v>
      </c>
      <c r="Z23" s="14">
        <v>30</v>
      </c>
      <c r="AA23" s="223">
        <v>69</v>
      </c>
      <c r="AB23" s="223">
        <v>20</v>
      </c>
      <c r="AC23" s="223">
        <v>28.5</v>
      </c>
      <c r="AD23" s="223">
        <v>29.5</v>
      </c>
      <c r="AE23" s="14">
        <v>0.9</v>
      </c>
    </row>
    <row r="24" spans="1:31" s="14" customFormat="1" ht="24.75" customHeight="1" x14ac:dyDescent="0.15">
      <c r="A24" s="914"/>
      <c r="B24" s="219">
        <f t="shared" si="22"/>
        <v>0.60000000000000009</v>
      </c>
      <c r="C24" s="222">
        <f t="shared" si="6"/>
        <v>1.4166666666666667</v>
      </c>
      <c r="D24" s="245">
        <f t="shared" si="18"/>
        <v>0.76</v>
      </c>
      <c r="E24" s="911"/>
      <c r="F24" s="222">
        <f t="shared" si="8"/>
        <v>28.05</v>
      </c>
      <c r="G24" s="222">
        <f t="shared" si="9"/>
        <v>36.936</v>
      </c>
      <c r="H24" s="900"/>
      <c r="I24" s="222">
        <f t="shared" si="10"/>
        <v>38.25</v>
      </c>
      <c r="J24" s="239">
        <f t="shared" si="11"/>
        <v>47.195999999999998</v>
      </c>
      <c r="K24" s="911"/>
      <c r="L24" s="222">
        <f t="shared" si="12"/>
        <v>53.550000000000004</v>
      </c>
      <c r="M24" s="222">
        <f t="shared" si="13"/>
        <v>54.936</v>
      </c>
      <c r="N24" s="900"/>
      <c r="O24" s="222">
        <f t="shared" si="14"/>
        <v>63.750000000000007</v>
      </c>
      <c r="P24" s="239">
        <f t="shared" si="15"/>
        <v>65.195999999999998</v>
      </c>
      <c r="Q24" s="911"/>
      <c r="R24" s="222">
        <f t="shared" si="16"/>
        <v>64.387500000000003</v>
      </c>
      <c r="S24" s="222">
        <f t="shared" si="19"/>
        <v>63.485999999999997</v>
      </c>
      <c r="T24" s="900"/>
      <c r="U24" s="222">
        <f t="shared" si="20"/>
        <v>75.862500000000011</v>
      </c>
      <c r="V24" s="239">
        <f t="shared" si="21"/>
        <v>73.745999999999995</v>
      </c>
      <c r="X24" s="14">
        <v>22</v>
      </c>
      <c r="Y24" s="14">
        <v>54</v>
      </c>
      <c r="Z24" s="14">
        <v>30</v>
      </c>
      <c r="AA24" s="223">
        <v>69</v>
      </c>
      <c r="AB24" s="223">
        <v>20</v>
      </c>
      <c r="AC24" s="223">
        <v>28.5</v>
      </c>
      <c r="AD24" s="223">
        <v>29.5</v>
      </c>
      <c r="AE24" s="14">
        <v>0.9</v>
      </c>
    </row>
    <row r="25" spans="1:31" s="14" customFormat="1" ht="24.75" customHeight="1" x14ac:dyDescent="0.15">
      <c r="A25" s="914"/>
      <c r="B25" s="219">
        <f t="shared" si="22"/>
        <v>0.50000000000000011</v>
      </c>
      <c r="C25" s="222">
        <f t="shared" si="6"/>
        <v>1.44</v>
      </c>
      <c r="D25" s="245">
        <f t="shared" si="18"/>
        <v>0.70000000000000007</v>
      </c>
      <c r="E25" s="911"/>
      <c r="F25" s="222">
        <f t="shared" si="8"/>
        <v>28.512</v>
      </c>
      <c r="G25" s="222">
        <f t="shared" si="9"/>
        <v>34.020000000000003</v>
      </c>
      <c r="H25" s="900"/>
      <c r="I25" s="222">
        <f t="shared" si="10"/>
        <v>38.879999999999995</v>
      </c>
      <c r="J25" s="239">
        <f t="shared" si="11"/>
        <v>43.470000000000006</v>
      </c>
      <c r="K25" s="911"/>
      <c r="L25" s="222">
        <f t="shared" si="12"/>
        <v>54.431999999999995</v>
      </c>
      <c r="M25" s="222">
        <f t="shared" si="13"/>
        <v>52.02</v>
      </c>
      <c r="N25" s="900"/>
      <c r="O25" s="222">
        <f t="shared" si="14"/>
        <v>64.8</v>
      </c>
      <c r="P25" s="239">
        <f t="shared" si="15"/>
        <v>61.470000000000013</v>
      </c>
      <c r="Q25" s="911"/>
      <c r="R25" s="222">
        <f t="shared" si="16"/>
        <v>65.448000000000008</v>
      </c>
      <c r="S25" s="222">
        <f t="shared" si="19"/>
        <v>60.570000000000014</v>
      </c>
      <c r="T25" s="900"/>
      <c r="U25" s="222">
        <f t="shared" si="20"/>
        <v>77.111999999999995</v>
      </c>
      <c r="V25" s="239">
        <f t="shared" si="21"/>
        <v>70.02000000000001</v>
      </c>
      <c r="X25" s="14">
        <v>22</v>
      </c>
      <c r="Y25" s="14">
        <v>54</v>
      </c>
      <c r="Z25" s="14">
        <v>30</v>
      </c>
      <c r="AA25" s="223">
        <v>69</v>
      </c>
      <c r="AB25" s="223">
        <v>20</v>
      </c>
      <c r="AC25" s="223">
        <v>28.5</v>
      </c>
      <c r="AD25" s="223">
        <v>29.5</v>
      </c>
      <c r="AE25" s="14">
        <v>0.9</v>
      </c>
    </row>
    <row r="26" spans="1:31" s="14" customFormat="1" ht="24.75" customHeight="1" x14ac:dyDescent="0.15">
      <c r="A26" s="914"/>
      <c r="B26" s="219">
        <f t="shared" si="22"/>
        <v>0.40000000000000013</v>
      </c>
      <c r="C26" s="222">
        <f t="shared" si="6"/>
        <v>1.4750000000000001</v>
      </c>
      <c r="D26" s="245">
        <f t="shared" si="18"/>
        <v>0.64000000000000012</v>
      </c>
      <c r="E26" s="911"/>
      <c r="F26" s="222">
        <f t="shared" si="8"/>
        <v>29.205000000000002</v>
      </c>
      <c r="G26" s="222">
        <f t="shared" si="9"/>
        <v>31.10400000000001</v>
      </c>
      <c r="H26" s="900"/>
      <c r="I26" s="222">
        <f t="shared" si="10"/>
        <v>39.825000000000003</v>
      </c>
      <c r="J26" s="239">
        <f t="shared" si="11"/>
        <v>39.744000000000014</v>
      </c>
      <c r="K26" s="911"/>
      <c r="L26" s="222">
        <f t="shared" si="12"/>
        <v>55.755000000000003</v>
      </c>
      <c r="M26" s="222">
        <f t="shared" si="13"/>
        <v>49.104000000000006</v>
      </c>
      <c r="N26" s="900"/>
      <c r="O26" s="222">
        <f t="shared" si="14"/>
        <v>66.375</v>
      </c>
      <c r="P26" s="239">
        <f t="shared" si="15"/>
        <v>57.744000000000014</v>
      </c>
      <c r="Q26" s="911"/>
      <c r="R26" s="222">
        <f t="shared" si="16"/>
        <v>67.038750000000007</v>
      </c>
      <c r="S26" s="222">
        <f t="shared" si="19"/>
        <v>57.654000000000003</v>
      </c>
      <c r="T26" s="900"/>
      <c r="U26" s="222">
        <f t="shared" si="20"/>
        <v>78.986249999999998</v>
      </c>
      <c r="V26" s="239">
        <f t="shared" si="21"/>
        <v>66.294000000000011</v>
      </c>
      <c r="X26" s="14">
        <v>22</v>
      </c>
      <c r="Y26" s="14">
        <v>54</v>
      </c>
      <c r="Z26" s="14">
        <v>30</v>
      </c>
      <c r="AA26" s="223">
        <v>69</v>
      </c>
      <c r="AB26" s="223">
        <v>20</v>
      </c>
      <c r="AC26" s="223">
        <v>28.5</v>
      </c>
      <c r="AD26" s="223">
        <v>29.5</v>
      </c>
      <c r="AE26" s="14">
        <v>0.9</v>
      </c>
    </row>
    <row r="27" spans="1:31" s="14" customFormat="1" ht="24.75" customHeight="1" x14ac:dyDescent="0.15">
      <c r="A27" s="914"/>
      <c r="B27" s="219">
        <f t="shared" si="22"/>
        <v>0.30000000000000016</v>
      </c>
      <c r="C27" s="222">
        <f t="shared" si="6"/>
        <v>1.5333333333333332</v>
      </c>
      <c r="D27" s="245">
        <f t="shared" si="18"/>
        <v>0.58000000000000007</v>
      </c>
      <c r="E27" s="911"/>
      <c r="F27" s="222">
        <f t="shared" si="8"/>
        <v>30.360000000000003</v>
      </c>
      <c r="G27" s="222">
        <f t="shared" si="9"/>
        <v>28.188000000000002</v>
      </c>
      <c r="H27" s="900"/>
      <c r="I27" s="222">
        <f t="shared" si="10"/>
        <v>41.4</v>
      </c>
      <c r="J27" s="239">
        <f t="shared" si="11"/>
        <v>36.018000000000001</v>
      </c>
      <c r="K27" s="911"/>
      <c r="L27" s="222">
        <f t="shared" si="12"/>
        <v>57.959999999999994</v>
      </c>
      <c r="M27" s="222">
        <f t="shared" si="13"/>
        <v>46.188000000000009</v>
      </c>
      <c r="N27" s="900"/>
      <c r="O27" s="222">
        <f t="shared" si="14"/>
        <v>69</v>
      </c>
      <c r="P27" s="239">
        <f t="shared" si="15"/>
        <v>54.018000000000001</v>
      </c>
      <c r="Q27" s="911"/>
      <c r="R27" s="222">
        <f t="shared" si="16"/>
        <v>69.69</v>
      </c>
      <c r="S27" s="222">
        <f t="shared" si="19"/>
        <v>54.738000000000007</v>
      </c>
      <c r="T27" s="900"/>
      <c r="U27" s="222">
        <f t="shared" si="20"/>
        <v>82.109999999999985</v>
      </c>
      <c r="V27" s="239">
        <f t="shared" si="21"/>
        <v>62.568000000000012</v>
      </c>
      <c r="X27" s="14">
        <v>22</v>
      </c>
      <c r="Y27" s="14">
        <v>54</v>
      </c>
      <c r="Z27" s="14">
        <v>30</v>
      </c>
      <c r="AA27" s="223">
        <v>69</v>
      </c>
      <c r="AB27" s="223">
        <v>20</v>
      </c>
      <c r="AC27" s="223">
        <v>28.5</v>
      </c>
      <c r="AD27" s="223">
        <v>29.5</v>
      </c>
      <c r="AE27" s="14">
        <v>0.9</v>
      </c>
    </row>
    <row r="28" spans="1:31" s="14" customFormat="1" ht="24.75" customHeight="1" x14ac:dyDescent="0.15">
      <c r="A28" s="914"/>
      <c r="B28" s="219">
        <f t="shared" si="22"/>
        <v>0.20000000000000015</v>
      </c>
      <c r="C28" s="222">
        <f t="shared" si="6"/>
        <v>1.65</v>
      </c>
      <c r="D28" s="245">
        <f t="shared" si="18"/>
        <v>0.52000000000000013</v>
      </c>
      <c r="E28" s="911"/>
      <c r="F28" s="222">
        <f t="shared" si="8"/>
        <v>32.67</v>
      </c>
      <c r="G28" s="222">
        <f t="shared" si="9"/>
        <v>25.272000000000006</v>
      </c>
      <c r="H28" s="900"/>
      <c r="I28" s="222">
        <f t="shared" si="10"/>
        <v>44.550000000000004</v>
      </c>
      <c r="J28" s="239">
        <f t="shared" si="11"/>
        <v>32.292000000000009</v>
      </c>
      <c r="K28" s="911"/>
      <c r="L28" s="222">
        <f t="shared" si="12"/>
        <v>62.37</v>
      </c>
      <c r="M28" s="222">
        <f t="shared" si="13"/>
        <v>43.272000000000006</v>
      </c>
      <c r="N28" s="900"/>
      <c r="O28" s="222">
        <f t="shared" si="14"/>
        <v>74.25</v>
      </c>
      <c r="P28" s="239">
        <f t="shared" si="15"/>
        <v>50.292000000000009</v>
      </c>
      <c r="Q28" s="911"/>
      <c r="R28" s="222">
        <f t="shared" si="16"/>
        <v>74.992499999999993</v>
      </c>
      <c r="S28" s="222">
        <f t="shared" si="19"/>
        <v>51.822000000000003</v>
      </c>
      <c r="T28" s="900"/>
      <c r="U28" s="222">
        <f t="shared" si="20"/>
        <v>88.357500000000002</v>
      </c>
      <c r="V28" s="239">
        <f t="shared" si="21"/>
        <v>58.842000000000013</v>
      </c>
      <c r="X28" s="14">
        <v>22</v>
      </c>
      <c r="Y28" s="14">
        <v>54</v>
      </c>
      <c r="Z28" s="14">
        <v>30</v>
      </c>
      <c r="AA28" s="223">
        <v>69</v>
      </c>
      <c r="AB28" s="223">
        <v>20</v>
      </c>
      <c r="AC28" s="223">
        <v>28.5</v>
      </c>
      <c r="AD28" s="223">
        <v>29.5</v>
      </c>
      <c r="AE28" s="14">
        <v>0.9</v>
      </c>
    </row>
    <row r="29" spans="1:31" s="14" customFormat="1" ht="24.75" customHeight="1" thickBot="1" x14ac:dyDescent="0.2">
      <c r="A29" s="915"/>
      <c r="B29" s="228">
        <f t="shared" si="22"/>
        <v>0.10000000000000014</v>
      </c>
      <c r="C29" s="229">
        <f t="shared" si="6"/>
        <v>1.9999999999999991</v>
      </c>
      <c r="D29" s="246">
        <f t="shared" si="18"/>
        <v>0.46000000000000008</v>
      </c>
      <c r="E29" s="912"/>
      <c r="F29" s="229">
        <f t="shared" si="8"/>
        <v>39.59999999999998</v>
      </c>
      <c r="G29" s="229">
        <f t="shared" si="9"/>
        <v>22.356000000000005</v>
      </c>
      <c r="H29" s="901"/>
      <c r="I29" s="229">
        <f t="shared" si="10"/>
        <v>53.999999999999979</v>
      </c>
      <c r="J29" s="240">
        <f t="shared" si="11"/>
        <v>28.566000000000006</v>
      </c>
      <c r="K29" s="912"/>
      <c r="L29" s="229">
        <f t="shared" si="12"/>
        <v>75.599999999999966</v>
      </c>
      <c r="M29" s="229">
        <f t="shared" si="13"/>
        <v>40.356000000000002</v>
      </c>
      <c r="N29" s="901"/>
      <c r="O29" s="229">
        <f t="shared" si="14"/>
        <v>89.999999999999957</v>
      </c>
      <c r="P29" s="240">
        <f t="shared" si="15"/>
        <v>46.56600000000001</v>
      </c>
      <c r="Q29" s="912"/>
      <c r="R29" s="229">
        <f t="shared" si="16"/>
        <v>90.899999999999963</v>
      </c>
      <c r="S29" s="229">
        <f t="shared" si="19"/>
        <v>48.906000000000006</v>
      </c>
      <c r="T29" s="901"/>
      <c r="U29" s="229">
        <f t="shared" si="20"/>
        <v>107.09999999999995</v>
      </c>
      <c r="V29" s="240">
        <f t="shared" si="21"/>
        <v>55.116000000000007</v>
      </c>
      <c r="X29" s="14">
        <v>22</v>
      </c>
      <c r="Y29" s="14">
        <v>54</v>
      </c>
      <c r="Z29" s="14">
        <v>30</v>
      </c>
      <c r="AA29" s="223">
        <v>69</v>
      </c>
      <c r="AB29" s="223">
        <v>20</v>
      </c>
      <c r="AC29" s="223">
        <v>28.5</v>
      </c>
      <c r="AD29" s="223">
        <v>29.5</v>
      </c>
      <c r="AE29" s="14">
        <v>0.9</v>
      </c>
    </row>
    <row r="30" spans="1:31" ht="32.25" customHeight="1" x14ac:dyDescent="0.15"/>
  </sheetData>
  <mergeCells count="44">
    <mergeCell ref="A1:J1"/>
    <mergeCell ref="AC14:AD14"/>
    <mergeCell ref="AC15:AD15"/>
    <mergeCell ref="AC16:AD16"/>
    <mergeCell ref="AC17:AD17"/>
    <mergeCell ref="Z5:AA5"/>
    <mergeCell ref="Q1:V1"/>
    <mergeCell ref="A5:A7"/>
    <mergeCell ref="S2:T2"/>
    <mergeCell ref="K10:K19"/>
    <mergeCell ref="K1:P1"/>
    <mergeCell ref="K2:M2"/>
    <mergeCell ref="N2:P2"/>
    <mergeCell ref="A10:A19"/>
    <mergeCell ref="H6:J6"/>
    <mergeCell ref="E10:E19"/>
    <mergeCell ref="AC18:AD18"/>
    <mergeCell ref="AC19:AD19"/>
    <mergeCell ref="AC13:AD13"/>
    <mergeCell ref="A20:A29"/>
    <mergeCell ref="H10:H19"/>
    <mergeCell ref="E20:E29"/>
    <mergeCell ref="H20:H29"/>
    <mergeCell ref="AC5:AD5"/>
    <mergeCell ref="AC6:AD6"/>
    <mergeCell ref="AC10:AD10"/>
    <mergeCell ref="AC11:AD11"/>
    <mergeCell ref="AC12:AD12"/>
    <mergeCell ref="X5:Y5"/>
    <mergeCell ref="N10:N19"/>
    <mergeCell ref="N20:N29"/>
    <mergeCell ref="E5:J5"/>
    <mergeCell ref="E6:G6"/>
    <mergeCell ref="K6:M6"/>
    <mergeCell ref="N6:P6"/>
    <mergeCell ref="K5:P5"/>
    <mergeCell ref="Q5:V5"/>
    <mergeCell ref="Q6:S6"/>
    <mergeCell ref="T6:V6"/>
    <mergeCell ref="K20:K29"/>
    <mergeCell ref="Q10:Q19"/>
    <mergeCell ref="Q20:Q29"/>
    <mergeCell ref="T10:T19"/>
    <mergeCell ref="T20:T29"/>
  </mergeCells>
  <phoneticPr fontId="1"/>
  <pageMargins left="0.7" right="0.7" top="0.75" bottom="0.75" header="0.3" footer="0.3"/>
  <pageSetup paperSize="9" scale="67" orientation="landscape" r:id="rId1"/>
  <colBreaks count="2" manualBreakCount="2">
    <brk id="22" max="1048575" man="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X20"/>
  <sheetViews>
    <sheetView view="pageBreakPreview" topLeftCell="A7" zoomScale="87" zoomScaleNormal="100" zoomScaleSheetLayoutView="87" workbookViewId="0">
      <selection activeCell="J8" sqref="J8"/>
    </sheetView>
  </sheetViews>
  <sheetFormatPr defaultRowHeight="13.5" x14ac:dyDescent="0.15"/>
  <cols>
    <col min="1" max="1" width="18.5" style="14" customWidth="1"/>
    <col min="2" max="2" width="20.625" style="14" customWidth="1"/>
    <col min="3" max="3" width="5.875" style="14" customWidth="1"/>
    <col min="4" max="24" width="6" style="14" customWidth="1"/>
    <col min="25" max="16384" width="9" style="14"/>
  </cols>
  <sheetData>
    <row r="1" spans="1:24" ht="42.75" customHeight="1" thickBot="1" x14ac:dyDescent="0.2">
      <c r="A1" s="920" t="s">
        <v>613</v>
      </c>
      <c r="B1" s="921"/>
      <c r="C1" s="922"/>
      <c r="D1" s="916" t="s">
        <v>598</v>
      </c>
      <c r="E1" s="917"/>
      <c r="F1" s="917"/>
      <c r="G1" s="917"/>
      <c r="H1" s="917"/>
      <c r="I1" s="917"/>
      <c r="J1" s="917"/>
      <c r="K1" s="917"/>
      <c r="L1" s="918"/>
      <c r="M1" s="916" t="s">
        <v>609</v>
      </c>
      <c r="N1" s="917"/>
      <c r="O1" s="917"/>
      <c r="P1" s="917"/>
      <c r="Q1" s="917"/>
      <c r="R1" s="917"/>
      <c r="S1" s="916" t="s">
        <v>612</v>
      </c>
      <c r="T1" s="917"/>
      <c r="U1" s="917"/>
      <c r="V1" s="917"/>
      <c r="W1" s="917"/>
      <c r="X1" s="918"/>
    </row>
    <row r="2" spans="1:24" ht="42.75" customHeight="1" x14ac:dyDescent="0.15">
      <c r="A2" s="923"/>
      <c r="B2" s="924"/>
      <c r="C2" s="925"/>
      <c r="D2" s="927" t="s">
        <v>181</v>
      </c>
      <c r="E2" s="919"/>
      <c r="F2" s="908"/>
      <c r="G2" s="903" t="s">
        <v>185</v>
      </c>
      <c r="H2" s="903"/>
      <c r="I2" s="903"/>
      <c r="J2" s="903" t="s">
        <v>605</v>
      </c>
      <c r="K2" s="903"/>
      <c r="L2" s="904"/>
      <c r="M2" s="919" t="s">
        <v>181</v>
      </c>
      <c r="N2" s="919"/>
      <c r="O2" s="908"/>
      <c r="P2" s="903" t="s">
        <v>185</v>
      </c>
      <c r="Q2" s="903"/>
      <c r="R2" s="926"/>
      <c r="S2" s="927" t="s">
        <v>181</v>
      </c>
      <c r="T2" s="919"/>
      <c r="U2" s="908"/>
      <c r="V2" s="903" t="s">
        <v>185</v>
      </c>
      <c r="W2" s="903"/>
      <c r="X2" s="904"/>
    </row>
    <row r="3" spans="1:24" ht="42.75" customHeight="1" thickBot="1" x14ac:dyDescent="0.2">
      <c r="A3" s="940" t="s">
        <v>614</v>
      </c>
      <c r="B3" s="941"/>
      <c r="C3" s="942"/>
      <c r="D3" s="250" t="s">
        <v>444</v>
      </c>
      <c r="E3" s="234" t="s">
        <v>445</v>
      </c>
      <c r="F3" s="234" t="s">
        <v>446</v>
      </c>
      <c r="G3" s="233" t="s">
        <v>444</v>
      </c>
      <c r="H3" s="234" t="s">
        <v>445</v>
      </c>
      <c r="I3" s="234" t="s">
        <v>446</v>
      </c>
      <c r="J3" s="233" t="s">
        <v>444</v>
      </c>
      <c r="K3" s="234" t="s">
        <v>445</v>
      </c>
      <c r="L3" s="235" t="s">
        <v>446</v>
      </c>
      <c r="M3" s="247" t="s">
        <v>444</v>
      </c>
      <c r="N3" s="234" t="s">
        <v>445</v>
      </c>
      <c r="O3" s="234" t="s">
        <v>446</v>
      </c>
      <c r="P3" s="247" t="s">
        <v>444</v>
      </c>
      <c r="Q3" s="234" t="s">
        <v>445</v>
      </c>
      <c r="R3" s="517" t="s">
        <v>446</v>
      </c>
      <c r="S3" s="250" t="s">
        <v>444</v>
      </c>
      <c r="T3" s="234" t="s">
        <v>445</v>
      </c>
      <c r="U3" s="234" t="s">
        <v>446</v>
      </c>
      <c r="V3" s="233" t="s">
        <v>444</v>
      </c>
      <c r="W3" s="234" t="s">
        <v>445</v>
      </c>
      <c r="X3" s="235" t="s">
        <v>446</v>
      </c>
    </row>
    <row r="4" spans="1:24" ht="42.75" customHeight="1" x14ac:dyDescent="0.15">
      <c r="A4" s="476" t="s">
        <v>599</v>
      </c>
      <c r="B4" s="455" t="s">
        <v>463</v>
      </c>
      <c r="C4" s="456"/>
      <c r="D4" s="511">
        <v>11</v>
      </c>
      <c r="E4" s="512">
        <v>15</v>
      </c>
      <c r="F4" s="512">
        <v>29</v>
      </c>
      <c r="G4" s="512">
        <v>15</v>
      </c>
      <c r="H4" s="512">
        <v>21</v>
      </c>
      <c r="I4" s="512">
        <v>33</v>
      </c>
      <c r="J4" s="512">
        <v>15</v>
      </c>
      <c r="K4" s="512">
        <v>21</v>
      </c>
      <c r="L4" s="513">
        <v>33</v>
      </c>
      <c r="M4" s="528">
        <v>12</v>
      </c>
      <c r="N4" s="512">
        <v>12</v>
      </c>
      <c r="O4" s="512">
        <v>21</v>
      </c>
      <c r="P4" s="515">
        <v>15</v>
      </c>
      <c r="Q4" s="512">
        <v>15</v>
      </c>
      <c r="R4" s="518">
        <v>24</v>
      </c>
      <c r="S4" s="516">
        <v>8</v>
      </c>
      <c r="T4" s="512">
        <v>8</v>
      </c>
      <c r="U4" s="512">
        <v>12</v>
      </c>
      <c r="V4" s="515">
        <v>12</v>
      </c>
      <c r="W4" s="512">
        <v>12</v>
      </c>
      <c r="X4" s="513">
        <v>16</v>
      </c>
    </row>
    <row r="5" spans="1:24" ht="42.75" customHeight="1" thickBot="1" x14ac:dyDescent="0.2">
      <c r="A5" s="230" t="s">
        <v>600</v>
      </c>
      <c r="B5" s="452" t="s">
        <v>601</v>
      </c>
      <c r="C5" s="482"/>
      <c r="D5" s="466">
        <f t="shared" ref="D5:X5" si="0">D4*1.96/100</f>
        <v>0.21559999999999999</v>
      </c>
      <c r="E5" s="461">
        <f t="shared" si="0"/>
        <v>0.29399999999999998</v>
      </c>
      <c r="F5" s="461">
        <f t="shared" si="0"/>
        <v>0.56840000000000002</v>
      </c>
      <c r="G5" s="461">
        <f t="shared" si="0"/>
        <v>0.29399999999999998</v>
      </c>
      <c r="H5" s="461">
        <f t="shared" si="0"/>
        <v>0.41159999999999997</v>
      </c>
      <c r="I5" s="461">
        <f t="shared" si="0"/>
        <v>0.64679999999999993</v>
      </c>
      <c r="J5" s="467">
        <f t="shared" si="0"/>
        <v>0.29399999999999998</v>
      </c>
      <c r="K5" s="467">
        <f t="shared" si="0"/>
        <v>0.41159999999999997</v>
      </c>
      <c r="L5" s="468">
        <f t="shared" si="0"/>
        <v>0.64679999999999993</v>
      </c>
      <c r="M5" s="477">
        <f t="shared" si="0"/>
        <v>0.23519999999999999</v>
      </c>
      <c r="N5" s="461">
        <f t="shared" si="0"/>
        <v>0.23519999999999999</v>
      </c>
      <c r="O5" s="461">
        <f t="shared" si="0"/>
        <v>0.41159999999999997</v>
      </c>
      <c r="P5" s="461">
        <f t="shared" si="0"/>
        <v>0.29399999999999998</v>
      </c>
      <c r="Q5" s="461">
        <f t="shared" si="0"/>
        <v>0.29399999999999998</v>
      </c>
      <c r="R5" s="519">
        <f t="shared" si="0"/>
        <v>0.47039999999999998</v>
      </c>
      <c r="S5" s="466">
        <f t="shared" si="0"/>
        <v>0.15679999999999999</v>
      </c>
      <c r="T5" s="461">
        <f t="shared" si="0"/>
        <v>0.15679999999999999</v>
      </c>
      <c r="U5" s="461">
        <f t="shared" si="0"/>
        <v>0.23519999999999999</v>
      </c>
      <c r="V5" s="461">
        <f t="shared" si="0"/>
        <v>0.23519999999999999</v>
      </c>
      <c r="W5" s="461">
        <f t="shared" si="0"/>
        <v>0.23519999999999999</v>
      </c>
      <c r="X5" s="514">
        <f t="shared" si="0"/>
        <v>0.31359999999999999</v>
      </c>
    </row>
    <row r="6" spans="1:24" ht="30.75" customHeight="1" x14ac:dyDescent="0.15">
      <c r="A6" s="936" t="s">
        <v>607</v>
      </c>
      <c r="B6" s="453" t="s">
        <v>603</v>
      </c>
      <c r="C6" s="456"/>
      <c r="D6" s="469">
        <v>0.28000000000000003</v>
      </c>
      <c r="E6" s="470">
        <v>0.37</v>
      </c>
      <c r="F6" s="470">
        <v>0.83</v>
      </c>
      <c r="G6" s="470">
        <v>0.4</v>
      </c>
      <c r="H6" s="470">
        <v>0.53</v>
      </c>
      <c r="I6" s="470">
        <v>1.06</v>
      </c>
      <c r="J6" s="471">
        <v>0.64</v>
      </c>
      <c r="K6" s="471">
        <v>0.78</v>
      </c>
      <c r="L6" s="472">
        <v>1.41</v>
      </c>
      <c r="M6" s="478">
        <v>0.28000000000000003</v>
      </c>
      <c r="N6" s="470">
        <v>0.37</v>
      </c>
      <c r="O6" s="470">
        <v>0.83</v>
      </c>
      <c r="P6" s="470">
        <v>0.4</v>
      </c>
      <c r="Q6" s="470">
        <v>0.53</v>
      </c>
      <c r="R6" s="520">
        <v>1.06</v>
      </c>
      <c r="S6" s="469">
        <v>0.28000000000000003</v>
      </c>
      <c r="T6" s="470">
        <v>0.37</v>
      </c>
      <c r="U6" s="470">
        <v>0.83</v>
      </c>
      <c r="V6" s="470">
        <v>0.4</v>
      </c>
      <c r="W6" s="470">
        <v>0.53</v>
      </c>
      <c r="X6" s="473">
        <v>1.06</v>
      </c>
    </row>
    <row r="7" spans="1:24" ht="30.75" customHeight="1" x14ac:dyDescent="0.15">
      <c r="A7" s="928"/>
      <c r="B7" s="454" t="s">
        <v>604</v>
      </c>
      <c r="C7" s="482">
        <v>0.26</v>
      </c>
      <c r="D7" s="459">
        <f t="shared" ref="D7:M8" si="1">$C7+D6</f>
        <v>0.54</v>
      </c>
      <c r="E7" s="458">
        <f t="shared" si="1"/>
        <v>0.63</v>
      </c>
      <c r="F7" s="458">
        <f t="shared" si="1"/>
        <v>1.0899999999999999</v>
      </c>
      <c r="G7" s="458">
        <f t="shared" si="1"/>
        <v>0.66</v>
      </c>
      <c r="H7" s="458">
        <f t="shared" si="1"/>
        <v>0.79</v>
      </c>
      <c r="I7" s="458">
        <f t="shared" si="1"/>
        <v>1.32</v>
      </c>
      <c r="J7" s="457">
        <f t="shared" si="1"/>
        <v>0.9</v>
      </c>
      <c r="K7" s="457">
        <f t="shared" si="1"/>
        <v>1.04</v>
      </c>
      <c r="L7" s="460">
        <f t="shared" si="1"/>
        <v>1.67</v>
      </c>
      <c r="M7" s="479">
        <f t="shared" si="1"/>
        <v>0.54</v>
      </c>
      <c r="N7" s="458">
        <f t="shared" ref="N7:W8" si="2">$C7+N6</f>
        <v>0.63</v>
      </c>
      <c r="O7" s="458">
        <f t="shared" si="2"/>
        <v>1.0899999999999999</v>
      </c>
      <c r="P7" s="458">
        <f t="shared" si="2"/>
        <v>0.66</v>
      </c>
      <c r="Q7" s="458">
        <f t="shared" si="2"/>
        <v>0.79</v>
      </c>
      <c r="R7" s="521">
        <f t="shared" si="2"/>
        <v>1.32</v>
      </c>
      <c r="S7" s="459">
        <f t="shared" si="2"/>
        <v>0.54</v>
      </c>
      <c r="T7" s="458">
        <f t="shared" si="2"/>
        <v>0.63</v>
      </c>
      <c r="U7" s="458">
        <f t="shared" si="2"/>
        <v>1.0899999999999999</v>
      </c>
      <c r="V7" s="458">
        <f t="shared" si="2"/>
        <v>0.66</v>
      </c>
      <c r="W7" s="458">
        <f t="shared" si="2"/>
        <v>0.79</v>
      </c>
      <c r="X7" s="462">
        <f t="shared" ref="X7:X8" si="3">$C7+X6</f>
        <v>1.32</v>
      </c>
    </row>
    <row r="8" spans="1:24" ht="30.75" customHeight="1" thickBot="1" x14ac:dyDescent="0.2">
      <c r="A8" s="929"/>
      <c r="B8" s="483" t="s">
        <v>602</v>
      </c>
      <c r="C8" s="484">
        <v>0.39</v>
      </c>
      <c r="D8" s="463">
        <f t="shared" si="1"/>
        <v>0.93</v>
      </c>
      <c r="E8" s="464">
        <f t="shared" si="1"/>
        <v>1.02</v>
      </c>
      <c r="F8" s="464">
        <f t="shared" si="1"/>
        <v>1.48</v>
      </c>
      <c r="G8" s="464">
        <f t="shared" si="1"/>
        <v>1.05</v>
      </c>
      <c r="H8" s="464">
        <f t="shared" si="1"/>
        <v>1.1800000000000002</v>
      </c>
      <c r="I8" s="464">
        <f t="shared" si="1"/>
        <v>1.71</v>
      </c>
      <c r="J8" s="474">
        <f t="shared" si="1"/>
        <v>1.29</v>
      </c>
      <c r="K8" s="474">
        <f t="shared" si="1"/>
        <v>1.4300000000000002</v>
      </c>
      <c r="L8" s="475">
        <f t="shared" si="1"/>
        <v>2.06</v>
      </c>
      <c r="M8" s="480">
        <f t="shared" si="1"/>
        <v>0.93</v>
      </c>
      <c r="N8" s="464">
        <f t="shared" si="2"/>
        <v>1.02</v>
      </c>
      <c r="O8" s="464">
        <f t="shared" si="2"/>
        <v>1.48</v>
      </c>
      <c r="P8" s="464">
        <f t="shared" si="2"/>
        <v>1.05</v>
      </c>
      <c r="Q8" s="464">
        <f t="shared" si="2"/>
        <v>1.1800000000000002</v>
      </c>
      <c r="R8" s="522">
        <f t="shared" si="2"/>
        <v>1.71</v>
      </c>
      <c r="S8" s="463">
        <f t="shared" si="2"/>
        <v>0.93</v>
      </c>
      <c r="T8" s="464">
        <f t="shared" si="2"/>
        <v>1.02</v>
      </c>
      <c r="U8" s="464">
        <f t="shared" si="2"/>
        <v>1.48</v>
      </c>
      <c r="V8" s="464">
        <f t="shared" si="2"/>
        <v>1.05</v>
      </c>
      <c r="W8" s="464">
        <f t="shared" si="2"/>
        <v>1.1800000000000002</v>
      </c>
      <c r="X8" s="465">
        <f t="shared" si="3"/>
        <v>1.71</v>
      </c>
    </row>
    <row r="9" spans="1:24" ht="30.75" customHeight="1" x14ac:dyDescent="0.15">
      <c r="A9" s="936" t="s">
        <v>606</v>
      </c>
      <c r="B9" s="453" t="s">
        <v>603</v>
      </c>
      <c r="C9" s="937">
        <v>1</v>
      </c>
      <c r="D9" s="505">
        <f>D$5/D6*$C$9</f>
        <v>0.76999999999999991</v>
      </c>
      <c r="E9" s="506">
        <f t="shared" ref="E9:L9" si="4">E$5/E6*$C$9</f>
        <v>0.79459459459459458</v>
      </c>
      <c r="F9" s="506">
        <f t="shared" si="4"/>
        <v>0.68481927710843382</v>
      </c>
      <c r="G9" s="506">
        <f t="shared" si="4"/>
        <v>0.73499999999999988</v>
      </c>
      <c r="H9" s="506">
        <f t="shared" si="4"/>
        <v>0.77660377358490551</v>
      </c>
      <c r="I9" s="506">
        <f t="shared" si="4"/>
        <v>0.61018867924528297</v>
      </c>
      <c r="J9" s="506">
        <f t="shared" si="4"/>
        <v>0.45937499999999998</v>
      </c>
      <c r="K9" s="506">
        <f t="shared" si="4"/>
        <v>0.52769230769230768</v>
      </c>
      <c r="L9" s="507">
        <f t="shared" si="4"/>
        <v>0.4587234042553191</v>
      </c>
      <c r="M9" s="485"/>
      <c r="N9" s="486"/>
      <c r="O9" s="486"/>
      <c r="P9" s="486"/>
      <c r="Q9" s="486"/>
      <c r="R9" s="523"/>
      <c r="S9" s="485"/>
      <c r="T9" s="486"/>
      <c r="U9" s="486"/>
      <c r="V9" s="486"/>
      <c r="W9" s="486"/>
      <c r="X9" s="487"/>
    </row>
    <row r="10" spans="1:24" ht="30.75" customHeight="1" x14ac:dyDescent="0.15">
      <c r="A10" s="928"/>
      <c r="B10" s="454" t="s">
        <v>604</v>
      </c>
      <c r="C10" s="938"/>
      <c r="D10" s="508">
        <f t="shared" ref="D10:L10" si="5">D$5/D7*$C$9</f>
        <v>0.3992592592592592</v>
      </c>
      <c r="E10" s="509">
        <f t="shared" si="5"/>
        <v>0.46666666666666662</v>
      </c>
      <c r="F10" s="509">
        <f t="shared" si="5"/>
        <v>0.52146788990825699</v>
      </c>
      <c r="G10" s="509">
        <f t="shared" si="5"/>
        <v>0.44545454545454544</v>
      </c>
      <c r="H10" s="509">
        <f t="shared" si="5"/>
        <v>0.52101265822784804</v>
      </c>
      <c r="I10" s="509">
        <f t="shared" si="5"/>
        <v>0.48999999999999994</v>
      </c>
      <c r="J10" s="509">
        <f t="shared" si="5"/>
        <v>0.32666666666666666</v>
      </c>
      <c r="K10" s="509">
        <f t="shared" si="5"/>
        <v>0.39576923076923071</v>
      </c>
      <c r="L10" s="510">
        <f t="shared" si="5"/>
        <v>0.38730538922155688</v>
      </c>
      <c r="M10" s="488"/>
      <c r="N10" s="489"/>
      <c r="O10" s="489"/>
      <c r="P10" s="489"/>
      <c r="Q10" s="489"/>
      <c r="R10" s="496"/>
      <c r="S10" s="488"/>
      <c r="T10" s="489"/>
      <c r="U10" s="489"/>
      <c r="V10" s="489"/>
      <c r="W10" s="489"/>
      <c r="X10" s="490"/>
    </row>
    <row r="11" spans="1:24" ht="30.75" customHeight="1" x14ac:dyDescent="0.15">
      <c r="A11" s="933"/>
      <c r="B11" s="481" t="s">
        <v>602</v>
      </c>
      <c r="C11" s="939"/>
      <c r="D11" s="508">
        <f t="shared" ref="D11:L11" si="6">D$5/D8*$C$9</f>
        <v>0.2318279569892473</v>
      </c>
      <c r="E11" s="509">
        <f t="shared" si="6"/>
        <v>0.28823529411764703</v>
      </c>
      <c r="F11" s="509">
        <f t="shared" si="6"/>
        <v>0.38405405405405407</v>
      </c>
      <c r="G11" s="509">
        <f t="shared" si="6"/>
        <v>0.27999999999999997</v>
      </c>
      <c r="H11" s="509">
        <f t="shared" si="6"/>
        <v>0.34881355932203384</v>
      </c>
      <c r="I11" s="509">
        <f t="shared" si="6"/>
        <v>0.37824561403508766</v>
      </c>
      <c r="J11" s="509">
        <f t="shared" si="6"/>
        <v>0.22790697674418603</v>
      </c>
      <c r="K11" s="509">
        <f t="shared" si="6"/>
        <v>0.28783216783216775</v>
      </c>
      <c r="L11" s="510">
        <f t="shared" si="6"/>
        <v>0.3139805825242718</v>
      </c>
      <c r="M11" s="488"/>
      <c r="N11" s="489"/>
      <c r="O11" s="489"/>
      <c r="P11" s="489"/>
      <c r="Q11" s="489"/>
      <c r="R11" s="496"/>
      <c r="S11" s="488"/>
      <c r="T11" s="489"/>
      <c r="U11" s="489"/>
      <c r="V11" s="489"/>
      <c r="W11" s="489"/>
      <c r="X11" s="490"/>
    </row>
    <row r="12" spans="1:24" ht="30.75" customHeight="1" thickBot="1" x14ac:dyDescent="0.2">
      <c r="A12" s="932" t="s">
        <v>608</v>
      </c>
      <c r="B12" s="454" t="s">
        <v>603</v>
      </c>
      <c r="C12" s="934">
        <v>0.8</v>
      </c>
      <c r="D12" s="488">
        <f>D$5/D6*$C$12</f>
        <v>0.61599999999999999</v>
      </c>
      <c r="E12" s="489">
        <f t="shared" ref="E12:L12" si="7">E$5/E6*$C$12</f>
        <v>0.63567567567567573</v>
      </c>
      <c r="F12" s="489">
        <f t="shared" si="7"/>
        <v>0.54785542168674706</v>
      </c>
      <c r="G12" s="489">
        <f t="shared" si="7"/>
        <v>0.58799999999999997</v>
      </c>
      <c r="H12" s="489">
        <f t="shared" si="7"/>
        <v>0.62128301886792447</v>
      </c>
      <c r="I12" s="492">
        <f t="shared" si="7"/>
        <v>0.48815094339622639</v>
      </c>
      <c r="J12" s="493">
        <f t="shared" si="7"/>
        <v>0.36749999999999999</v>
      </c>
      <c r="K12" s="493">
        <f t="shared" si="7"/>
        <v>0.42215384615384616</v>
      </c>
      <c r="L12" s="494">
        <f t="shared" si="7"/>
        <v>0.3669787234042553</v>
      </c>
      <c r="M12" s="488"/>
      <c r="N12" s="489"/>
      <c r="O12" s="489"/>
      <c r="P12" s="489"/>
      <c r="Q12" s="489"/>
      <c r="R12" s="524"/>
      <c r="S12" s="488"/>
      <c r="T12" s="489"/>
      <c r="U12" s="489"/>
      <c r="V12" s="489"/>
      <c r="W12" s="489"/>
      <c r="X12" s="495"/>
    </row>
    <row r="13" spans="1:24" ht="30.75" customHeight="1" thickBot="1" x14ac:dyDescent="0.2">
      <c r="A13" s="928"/>
      <c r="B13" s="454" t="s">
        <v>604</v>
      </c>
      <c r="C13" s="930"/>
      <c r="D13" s="488">
        <f t="shared" ref="D13:L13" si="8">D$5/D7*$C$12</f>
        <v>0.31940740740740736</v>
      </c>
      <c r="E13" s="489">
        <f t="shared" si="8"/>
        <v>0.37333333333333329</v>
      </c>
      <c r="F13" s="489">
        <f t="shared" si="8"/>
        <v>0.41717431192660559</v>
      </c>
      <c r="G13" s="489">
        <f t="shared" si="8"/>
        <v>0.35636363636363638</v>
      </c>
      <c r="H13" s="496">
        <f t="shared" si="8"/>
        <v>0.41681012658227845</v>
      </c>
      <c r="I13" s="497">
        <f t="shared" si="8"/>
        <v>0.39199999999999996</v>
      </c>
      <c r="J13" s="498">
        <f t="shared" si="8"/>
        <v>0.26133333333333336</v>
      </c>
      <c r="K13" s="493">
        <f t="shared" si="8"/>
        <v>0.31661538461538458</v>
      </c>
      <c r="L13" s="494">
        <f t="shared" si="8"/>
        <v>0.30984431137724555</v>
      </c>
      <c r="M13" s="488"/>
      <c r="N13" s="489"/>
      <c r="O13" s="489"/>
      <c r="P13" s="489"/>
      <c r="Q13" s="489"/>
      <c r="R13" s="496"/>
      <c r="S13" s="488"/>
      <c r="T13" s="489"/>
      <c r="U13" s="489"/>
      <c r="V13" s="489"/>
      <c r="W13" s="489"/>
      <c r="X13" s="490"/>
    </row>
    <row r="14" spans="1:24" ht="30.75" customHeight="1" x14ac:dyDescent="0.15">
      <c r="A14" s="933"/>
      <c r="B14" s="481" t="s">
        <v>602</v>
      </c>
      <c r="C14" s="935"/>
      <c r="D14" s="488">
        <f t="shared" ref="D14:L14" si="9">D$5/D8*$C$12</f>
        <v>0.18546236559139784</v>
      </c>
      <c r="E14" s="489">
        <f>E$5/E8*$C$12</f>
        <v>0.23058823529411765</v>
      </c>
      <c r="F14" s="489">
        <f t="shared" si="9"/>
        <v>0.30724324324324326</v>
      </c>
      <c r="G14" s="489">
        <f t="shared" si="9"/>
        <v>0.22399999999999998</v>
      </c>
      <c r="H14" s="489">
        <f t="shared" si="9"/>
        <v>0.27905084745762709</v>
      </c>
      <c r="I14" s="499">
        <f t="shared" si="9"/>
        <v>0.30259649122807014</v>
      </c>
      <c r="J14" s="493">
        <f t="shared" si="9"/>
        <v>0.18232558139534882</v>
      </c>
      <c r="K14" s="493">
        <f t="shared" si="9"/>
        <v>0.23026573426573421</v>
      </c>
      <c r="L14" s="494">
        <f t="shared" si="9"/>
        <v>0.25118446601941746</v>
      </c>
      <c r="M14" s="488"/>
      <c r="N14" s="489"/>
      <c r="O14" s="489"/>
      <c r="P14" s="489"/>
      <c r="Q14" s="489"/>
      <c r="R14" s="525"/>
      <c r="S14" s="488"/>
      <c r="T14" s="489"/>
      <c r="U14" s="489"/>
      <c r="V14" s="489"/>
      <c r="W14" s="489"/>
      <c r="X14" s="500"/>
    </row>
    <row r="15" spans="1:24" ht="30.75" customHeight="1" thickBot="1" x14ac:dyDescent="0.2">
      <c r="A15" s="932" t="s">
        <v>610</v>
      </c>
      <c r="B15" s="454" t="s">
        <v>603</v>
      </c>
      <c r="C15" s="934">
        <v>0.6</v>
      </c>
      <c r="D15" s="488">
        <f>D$5/D6*$C$15</f>
        <v>0.46199999999999991</v>
      </c>
      <c r="E15" s="489">
        <f t="shared" ref="E15:L15" si="10">E$5/E6*$C$15</f>
        <v>0.47675675675675672</v>
      </c>
      <c r="F15" s="489">
        <f t="shared" si="10"/>
        <v>0.41089156626506029</v>
      </c>
      <c r="G15" s="489">
        <f t="shared" si="10"/>
        <v>0.44099999999999989</v>
      </c>
      <c r="H15" s="489">
        <f t="shared" si="10"/>
        <v>0.46596226415094327</v>
      </c>
      <c r="I15" s="492">
        <f t="shared" si="10"/>
        <v>0.36611320754716975</v>
      </c>
      <c r="J15" s="489">
        <f t="shared" si="10"/>
        <v>0.27562499999999995</v>
      </c>
      <c r="K15" s="489">
        <f t="shared" si="10"/>
        <v>0.31661538461538458</v>
      </c>
      <c r="L15" s="490">
        <f t="shared" si="10"/>
        <v>0.27523404255319145</v>
      </c>
      <c r="M15" s="488">
        <f>M$5/M6*$C$15</f>
        <v>0.50399999999999989</v>
      </c>
      <c r="N15" s="489">
        <f t="shared" ref="N15:R15" si="11">N$5/N6*$C$15</f>
        <v>0.38140540540540535</v>
      </c>
      <c r="O15" s="489">
        <f t="shared" si="11"/>
        <v>0.29754216867469879</v>
      </c>
      <c r="P15" s="489">
        <f t="shared" si="11"/>
        <v>0.44099999999999989</v>
      </c>
      <c r="Q15" s="489">
        <f t="shared" si="11"/>
        <v>0.33283018867924524</v>
      </c>
      <c r="R15" s="524">
        <f t="shared" si="11"/>
        <v>0.26626415094339617</v>
      </c>
      <c r="S15" s="488"/>
      <c r="T15" s="489"/>
      <c r="U15" s="489"/>
      <c r="V15" s="489"/>
      <c r="W15" s="489"/>
      <c r="X15" s="490"/>
    </row>
    <row r="16" spans="1:24" ht="30.75" customHeight="1" thickBot="1" x14ac:dyDescent="0.2">
      <c r="A16" s="928"/>
      <c r="B16" s="454" t="s">
        <v>604</v>
      </c>
      <c r="C16" s="930"/>
      <c r="D16" s="488">
        <f t="shared" ref="D16:L16" si="12">D$5/D7*$C$15</f>
        <v>0.23955555555555552</v>
      </c>
      <c r="E16" s="489">
        <f t="shared" si="12"/>
        <v>0.27999999999999997</v>
      </c>
      <c r="F16" s="489">
        <f t="shared" si="12"/>
        <v>0.31288073394495419</v>
      </c>
      <c r="G16" s="489">
        <f t="shared" si="12"/>
        <v>0.26727272727272727</v>
      </c>
      <c r="H16" s="496">
        <f t="shared" si="12"/>
        <v>0.31260759493670881</v>
      </c>
      <c r="I16" s="497">
        <f t="shared" si="12"/>
        <v>0.29399999999999993</v>
      </c>
      <c r="J16" s="491">
        <f t="shared" si="12"/>
        <v>0.19599999999999998</v>
      </c>
      <c r="K16" s="489">
        <f t="shared" si="12"/>
        <v>0.23746153846153842</v>
      </c>
      <c r="L16" s="490">
        <f t="shared" si="12"/>
        <v>0.23238323353293411</v>
      </c>
      <c r="M16" s="488">
        <f t="shared" ref="M16:R16" si="13">M$5/M7*$C$15</f>
        <v>0.26133333333333331</v>
      </c>
      <c r="N16" s="489">
        <f t="shared" si="13"/>
        <v>0.22399999999999998</v>
      </c>
      <c r="O16" s="489">
        <f t="shared" si="13"/>
        <v>0.22656880733944953</v>
      </c>
      <c r="P16" s="489">
        <f t="shared" si="13"/>
        <v>0.26727272727272727</v>
      </c>
      <c r="Q16" s="496">
        <f t="shared" si="13"/>
        <v>0.22329113924050631</v>
      </c>
      <c r="R16" s="526">
        <f t="shared" si="13"/>
        <v>0.2138181818181818</v>
      </c>
      <c r="S16" s="488"/>
      <c r="T16" s="489"/>
      <c r="U16" s="489"/>
      <c r="V16" s="489"/>
      <c r="W16" s="489"/>
      <c r="X16" s="490"/>
    </row>
    <row r="17" spans="1:24" ht="30.75" customHeight="1" thickBot="1" x14ac:dyDescent="0.2">
      <c r="A17" s="933"/>
      <c r="B17" s="481" t="s">
        <v>602</v>
      </c>
      <c r="C17" s="935"/>
      <c r="D17" s="501">
        <f t="shared" ref="D17:L17" si="14">D$5/D8*$C$15</f>
        <v>0.13909677419354838</v>
      </c>
      <c r="E17" s="502">
        <f t="shared" si="14"/>
        <v>0.17294117647058821</v>
      </c>
      <c r="F17" s="502">
        <f t="shared" si="14"/>
        <v>0.23043243243243244</v>
      </c>
      <c r="G17" s="502">
        <f t="shared" si="14"/>
        <v>0.16799999999999998</v>
      </c>
      <c r="H17" s="502">
        <f t="shared" si="14"/>
        <v>0.20928813559322029</v>
      </c>
      <c r="I17" s="503">
        <f t="shared" si="14"/>
        <v>0.22694736842105259</v>
      </c>
      <c r="J17" s="502">
        <f t="shared" si="14"/>
        <v>0.13674418604651162</v>
      </c>
      <c r="K17" s="502">
        <f t="shared" si="14"/>
        <v>0.17269930069930065</v>
      </c>
      <c r="L17" s="504">
        <f t="shared" si="14"/>
        <v>0.18838834951456307</v>
      </c>
      <c r="M17" s="501">
        <f t="shared" ref="M17:R17" si="15">M$5/M8*$C$15</f>
        <v>0.15174193548387094</v>
      </c>
      <c r="N17" s="502">
        <f t="shared" si="15"/>
        <v>0.1383529411764706</v>
      </c>
      <c r="O17" s="502">
        <f t="shared" si="15"/>
        <v>0.16686486486486485</v>
      </c>
      <c r="P17" s="502">
        <f t="shared" si="15"/>
        <v>0.16799999999999998</v>
      </c>
      <c r="Q17" s="502">
        <f t="shared" si="15"/>
        <v>0.14949152542372879</v>
      </c>
      <c r="R17" s="527">
        <f t="shared" si="15"/>
        <v>0.16505263157894737</v>
      </c>
      <c r="S17" s="501"/>
      <c r="T17" s="502"/>
      <c r="U17" s="502"/>
      <c r="V17" s="502"/>
      <c r="W17" s="502"/>
      <c r="X17" s="504"/>
    </row>
    <row r="18" spans="1:24" ht="30.75" customHeight="1" thickBot="1" x14ac:dyDescent="0.2">
      <c r="A18" s="928" t="s">
        <v>611</v>
      </c>
      <c r="B18" s="454" t="s">
        <v>603</v>
      </c>
      <c r="C18" s="930">
        <v>0.5</v>
      </c>
      <c r="D18" s="488"/>
      <c r="E18" s="489"/>
      <c r="F18" s="489"/>
      <c r="G18" s="489"/>
      <c r="H18" s="489"/>
      <c r="I18" s="489"/>
      <c r="J18" s="489"/>
      <c r="K18" s="489"/>
      <c r="L18" s="490"/>
      <c r="M18" s="488">
        <f t="shared" ref="M18:X18" si="16">M$5/M6*$C$18</f>
        <v>0.41999999999999993</v>
      </c>
      <c r="N18" s="489">
        <f t="shared" si="16"/>
        <v>0.31783783783783781</v>
      </c>
      <c r="O18" s="489">
        <f t="shared" si="16"/>
        <v>0.24795180722891566</v>
      </c>
      <c r="P18" s="489">
        <f t="shared" si="16"/>
        <v>0.36749999999999994</v>
      </c>
      <c r="Q18" s="489">
        <f t="shared" si="16"/>
        <v>0.27735849056603773</v>
      </c>
      <c r="R18" s="524">
        <f t="shared" si="16"/>
        <v>0.22188679245283016</v>
      </c>
      <c r="S18" s="488">
        <f t="shared" si="16"/>
        <v>0.27999999999999997</v>
      </c>
      <c r="T18" s="489">
        <f t="shared" si="16"/>
        <v>0.21189189189189189</v>
      </c>
      <c r="U18" s="489">
        <f t="shared" si="16"/>
        <v>0.14168674698795181</v>
      </c>
      <c r="V18" s="489">
        <f t="shared" si="16"/>
        <v>0.29399999999999998</v>
      </c>
      <c r="W18" s="489">
        <f t="shared" si="16"/>
        <v>0.22188679245283016</v>
      </c>
      <c r="X18" s="490">
        <f t="shared" si="16"/>
        <v>0.14792452830188679</v>
      </c>
    </row>
    <row r="19" spans="1:24" ht="30.75" customHeight="1" thickBot="1" x14ac:dyDescent="0.2">
      <c r="A19" s="928"/>
      <c r="B19" s="454" t="s">
        <v>604</v>
      </c>
      <c r="C19" s="930"/>
      <c r="D19" s="488"/>
      <c r="E19" s="489"/>
      <c r="F19" s="489"/>
      <c r="G19" s="489"/>
      <c r="H19" s="489"/>
      <c r="I19" s="489"/>
      <c r="J19" s="489"/>
      <c r="K19" s="489"/>
      <c r="L19" s="490"/>
      <c r="M19" s="488">
        <f t="shared" ref="M19:X19" si="17">M$5/M7*$C$18</f>
        <v>0.21777777777777776</v>
      </c>
      <c r="N19" s="489">
        <f t="shared" si="17"/>
        <v>0.18666666666666665</v>
      </c>
      <c r="O19" s="489">
        <f t="shared" si="17"/>
        <v>0.18880733944954128</v>
      </c>
      <c r="P19" s="489">
        <f t="shared" si="17"/>
        <v>0.22272727272727272</v>
      </c>
      <c r="Q19" s="496">
        <f t="shared" si="17"/>
        <v>0.1860759493670886</v>
      </c>
      <c r="R19" s="526">
        <f t="shared" si="17"/>
        <v>0.17818181818181816</v>
      </c>
      <c r="S19" s="488">
        <f t="shared" si="17"/>
        <v>0.14518518518518517</v>
      </c>
      <c r="T19" s="489">
        <f t="shared" si="17"/>
        <v>0.12444444444444444</v>
      </c>
      <c r="U19" s="489">
        <f t="shared" si="17"/>
        <v>0.10788990825688075</v>
      </c>
      <c r="V19" s="489">
        <f t="shared" si="17"/>
        <v>0.17818181818181816</v>
      </c>
      <c r="W19" s="489">
        <f t="shared" si="17"/>
        <v>0.14886075949367086</v>
      </c>
      <c r="X19" s="490">
        <f t="shared" si="17"/>
        <v>0.11878787878787878</v>
      </c>
    </row>
    <row r="20" spans="1:24" ht="30.75" customHeight="1" thickBot="1" x14ac:dyDescent="0.2">
      <c r="A20" s="929"/>
      <c r="B20" s="483" t="s">
        <v>602</v>
      </c>
      <c r="C20" s="931"/>
      <c r="D20" s="501"/>
      <c r="E20" s="502"/>
      <c r="F20" s="502"/>
      <c r="G20" s="502"/>
      <c r="H20" s="502"/>
      <c r="I20" s="502"/>
      <c r="J20" s="502"/>
      <c r="K20" s="502"/>
      <c r="L20" s="504"/>
      <c r="M20" s="501">
        <f t="shared" ref="M20:X20" si="18">M$5/M8*$C$18</f>
        <v>0.12645161290322579</v>
      </c>
      <c r="N20" s="502">
        <f t="shared" si="18"/>
        <v>0.11529411764705882</v>
      </c>
      <c r="O20" s="502">
        <f t="shared" si="18"/>
        <v>0.13905405405405405</v>
      </c>
      <c r="P20" s="502">
        <f t="shared" si="18"/>
        <v>0.13999999999999999</v>
      </c>
      <c r="Q20" s="502">
        <f t="shared" si="18"/>
        <v>0.12457627118644066</v>
      </c>
      <c r="R20" s="527">
        <f t="shared" si="18"/>
        <v>0.1375438596491228</v>
      </c>
      <c r="S20" s="501">
        <f t="shared" si="18"/>
        <v>8.4301075268817194E-2</v>
      </c>
      <c r="T20" s="502">
        <f t="shared" si="18"/>
        <v>7.6862745098039212E-2</v>
      </c>
      <c r="U20" s="502">
        <f t="shared" si="18"/>
        <v>7.9459459459459453E-2</v>
      </c>
      <c r="V20" s="502">
        <f t="shared" si="18"/>
        <v>0.11199999999999999</v>
      </c>
      <c r="W20" s="502">
        <f t="shared" si="18"/>
        <v>9.9661016949152526E-2</v>
      </c>
      <c r="X20" s="504">
        <f t="shared" si="18"/>
        <v>9.1695906432748539E-2</v>
      </c>
    </row>
  </sheetData>
  <mergeCells count="21">
    <mergeCell ref="S2:U2"/>
    <mergeCell ref="S1:X1"/>
    <mergeCell ref="V2:X2"/>
    <mergeCell ref="A18:A20"/>
    <mergeCell ref="C18:C20"/>
    <mergeCell ref="A12:A14"/>
    <mergeCell ref="A15:A17"/>
    <mergeCell ref="C12:C14"/>
    <mergeCell ref="C15:C17"/>
    <mergeCell ref="A6:A8"/>
    <mergeCell ref="A9:A11"/>
    <mergeCell ref="C9:C11"/>
    <mergeCell ref="D2:F2"/>
    <mergeCell ref="G2:I2"/>
    <mergeCell ref="A3:C3"/>
    <mergeCell ref="J2:L2"/>
    <mergeCell ref="D1:L1"/>
    <mergeCell ref="M1:R1"/>
    <mergeCell ref="M2:O2"/>
    <mergeCell ref="A1:C2"/>
    <mergeCell ref="P2:R2"/>
  </mergeCells>
  <phoneticPr fontId="1"/>
  <pageMargins left="0.7" right="0.7" top="0.75" bottom="0.75" header="0.3" footer="0.3"/>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4:R23"/>
  <sheetViews>
    <sheetView workbookViewId="0">
      <selection activeCell="N29" sqref="N29"/>
    </sheetView>
  </sheetViews>
  <sheetFormatPr defaultRowHeight="13.5" x14ac:dyDescent="0.15"/>
  <cols>
    <col min="1" max="2" width="9" style="14"/>
    <col min="3" max="3" width="10" style="14" customWidth="1"/>
    <col min="4" max="4" width="5.625" customWidth="1"/>
    <col min="5" max="7" width="5.625" style="14" customWidth="1"/>
    <col min="8" max="8" width="5.625" customWidth="1"/>
    <col min="9" max="9" width="5.625" style="216" customWidth="1"/>
    <col min="10" max="10" width="5.625" customWidth="1"/>
    <col min="12" max="16" width="5.625" style="14" customWidth="1"/>
    <col min="17" max="17" width="5.625" style="216" customWidth="1"/>
    <col min="18" max="18" width="5.625" style="14" customWidth="1"/>
  </cols>
  <sheetData>
    <row r="4" spans="1:18" x14ac:dyDescent="0.15">
      <c r="A4" s="14" t="s">
        <v>224</v>
      </c>
      <c r="B4" s="216" t="s">
        <v>442</v>
      </c>
      <c r="D4" s="943" t="s">
        <v>215</v>
      </c>
      <c r="E4" s="944"/>
      <c r="F4" s="944"/>
      <c r="G4" s="944"/>
      <c r="H4" s="944"/>
      <c r="I4" s="944"/>
      <c r="J4" s="909"/>
      <c r="L4" s="943" t="s">
        <v>443</v>
      </c>
      <c r="M4" s="944"/>
      <c r="N4" s="944"/>
      <c r="O4" s="944"/>
      <c r="P4" s="944"/>
      <c r="Q4" s="944"/>
      <c r="R4" s="909"/>
    </row>
    <row r="5" spans="1:18" x14ac:dyDescent="0.15">
      <c r="A5" s="888" t="s">
        <v>432</v>
      </c>
      <c r="B5" s="888" t="s">
        <v>430</v>
      </c>
      <c r="D5" s="216" t="s">
        <v>425</v>
      </c>
      <c r="E5" s="216" t="s">
        <v>428</v>
      </c>
      <c r="F5" s="216" t="s">
        <v>422</v>
      </c>
      <c r="G5" s="216" t="s">
        <v>429</v>
      </c>
      <c r="H5" s="216" t="s">
        <v>426</v>
      </c>
      <c r="I5" s="216" t="s">
        <v>427</v>
      </c>
      <c r="J5" s="216" t="s">
        <v>424</v>
      </c>
      <c r="L5" s="216" t="s">
        <v>435</v>
      </c>
      <c r="M5" s="216" t="s">
        <v>429</v>
      </c>
      <c r="N5" s="216" t="s">
        <v>437</v>
      </c>
      <c r="O5" s="216" t="s">
        <v>428</v>
      </c>
      <c r="P5" s="216" t="s">
        <v>439</v>
      </c>
      <c r="Q5" s="216" t="s">
        <v>427</v>
      </c>
      <c r="R5" s="216" t="s">
        <v>436</v>
      </c>
    </row>
    <row r="6" spans="1:18" x14ac:dyDescent="0.15">
      <c r="A6" s="888"/>
      <c r="B6" s="888"/>
      <c r="D6" s="216" t="s">
        <v>431</v>
      </c>
      <c r="E6" s="216"/>
      <c r="F6" s="216" t="s">
        <v>421</v>
      </c>
      <c r="G6" s="216"/>
      <c r="H6" s="216" t="s">
        <v>224</v>
      </c>
      <c r="J6" s="216" t="s">
        <v>423</v>
      </c>
      <c r="L6" s="216" t="s">
        <v>431</v>
      </c>
      <c r="M6" s="216"/>
      <c r="N6" s="216" t="s">
        <v>224</v>
      </c>
      <c r="O6" s="216"/>
      <c r="P6" s="216" t="s">
        <v>438</v>
      </c>
      <c r="R6" s="216" t="s">
        <v>423</v>
      </c>
    </row>
    <row r="7" spans="1:18" x14ac:dyDescent="0.15">
      <c r="A7" s="888"/>
      <c r="B7" s="888"/>
      <c r="C7" s="14" t="s">
        <v>433</v>
      </c>
      <c r="D7" s="208">
        <v>45</v>
      </c>
      <c r="E7" s="208"/>
      <c r="F7" s="216" t="s">
        <v>421</v>
      </c>
      <c r="G7" s="208"/>
      <c r="H7" s="208">
        <v>16</v>
      </c>
      <c r="I7" s="208"/>
      <c r="J7" s="208">
        <v>0.9</v>
      </c>
      <c r="L7" s="208">
        <v>18</v>
      </c>
      <c r="N7" s="208">
        <v>16</v>
      </c>
      <c r="P7" s="216" t="s">
        <v>438</v>
      </c>
      <c r="R7" s="208">
        <v>0.9</v>
      </c>
    </row>
    <row r="8" spans="1:18" x14ac:dyDescent="0.15">
      <c r="A8" s="888"/>
      <c r="B8" s="888"/>
      <c r="C8" s="14" t="s">
        <v>434</v>
      </c>
      <c r="D8" s="208">
        <v>54</v>
      </c>
      <c r="E8" s="208"/>
      <c r="F8" s="216" t="s">
        <v>421</v>
      </c>
      <c r="G8" s="208"/>
      <c r="H8" s="208">
        <v>20</v>
      </c>
      <c r="I8" s="208"/>
      <c r="J8" s="208">
        <v>0.9</v>
      </c>
      <c r="L8" s="208">
        <v>22</v>
      </c>
      <c r="N8" s="208">
        <v>20</v>
      </c>
      <c r="P8" s="216" t="s">
        <v>438</v>
      </c>
      <c r="R8" s="208">
        <v>0.9</v>
      </c>
    </row>
    <row r="9" spans="1:18" x14ac:dyDescent="0.15">
      <c r="A9" s="888"/>
      <c r="B9" s="888" t="s">
        <v>440</v>
      </c>
      <c r="D9" s="216" t="s">
        <v>425</v>
      </c>
      <c r="E9" s="216" t="s">
        <v>428</v>
      </c>
      <c r="F9" s="216" t="s">
        <v>422</v>
      </c>
      <c r="G9" s="216" t="s">
        <v>429</v>
      </c>
      <c r="H9" s="216" t="s">
        <v>426</v>
      </c>
      <c r="I9" s="216" t="s">
        <v>427</v>
      </c>
      <c r="J9" s="216" t="s">
        <v>424</v>
      </c>
      <c r="K9" s="14"/>
      <c r="L9" s="216" t="s">
        <v>435</v>
      </c>
      <c r="M9" s="216" t="s">
        <v>429</v>
      </c>
      <c r="N9" s="216" t="s">
        <v>437</v>
      </c>
      <c r="O9" s="216" t="s">
        <v>428</v>
      </c>
      <c r="P9" s="216" t="s">
        <v>439</v>
      </c>
      <c r="Q9" s="216" t="s">
        <v>427</v>
      </c>
      <c r="R9" s="216" t="s">
        <v>436</v>
      </c>
    </row>
    <row r="10" spans="1:18" x14ac:dyDescent="0.15">
      <c r="A10" s="888"/>
      <c r="B10" s="888"/>
      <c r="C10" s="14" t="s">
        <v>433</v>
      </c>
      <c r="D10" s="216" t="s">
        <v>431</v>
      </c>
      <c r="E10" s="216"/>
      <c r="F10" s="216" t="s">
        <v>421</v>
      </c>
      <c r="G10" s="216"/>
      <c r="H10" s="216" t="s">
        <v>224</v>
      </c>
      <c r="J10" s="216" t="s">
        <v>423</v>
      </c>
      <c r="K10" s="14"/>
      <c r="L10" s="216" t="s">
        <v>431</v>
      </c>
      <c r="M10" s="216"/>
      <c r="N10" s="216" t="s">
        <v>224</v>
      </c>
      <c r="O10" s="216"/>
      <c r="P10" s="216" t="s">
        <v>438</v>
      </c>
      <c r="R10" s="216" t="s">
        <v>423</v>
      </c>
    </row>
    <row r="11" spans="1:18" x14ac:dyDescent="0.15">
      <c r="A11" s="888"/>
      <c r="B11" s="888"/>
      <c r="C11" s="14" t="s">
        <v>434</v>
      </c>
      <c r="D11" s="208">
        <v>58</v>
      </c>
      <c r="E11" s="208"/>
      <c r="F11" s="216" t="s">
        <v>421</v>
      </c>
      <c r="G11" s="208"/>
      <c r="H11" s="208">
        <v>16</v>
      </c>
      <c r="I11" s="208"/>
      <c r="J11" s="208">
        <v>0.9</v>
      </c>
      <c r="K11" s="14"/>
      <c r="L11" s="208">
        <v>25</v>
      </c>
      <c r="N11" s="208">
        <v>16</v>
      </c>
      <c r="P11" s="216" t="s">
        <v>438</v>
      </c>
      <c r="R11" s="208">
        <v>0.9</v>
      </c>
    </row>
    <row r="12" spans="1:18" x14ac:dyDescent="0.15">
      <c r="A12" s="888"/>
      <c r="B12" s="888"/>
      <c r="D12" s="208">
        <v>69</v>
      </c>
      <c r="E12" s="208"/>
      <c r="F12" s="216" t="s">
        <v>421</v>
      </c>
      <c r="G12" s="208"/>
      <c r="H12" s="208">
        <v>20</v>
      </c>
      <c r="I12" s="208"/>
      <c r="J12" s="208">
        <v>0.9</v>
      </c>
      <c r="K12" s="14"/>
      <c r="L12" s="208">
        <v>30</v>
      </c>
      <c r="N12" s="208">
        <v>20</v>
      </c>
      <c r="P12" s="216" t="s">
        <v>438</v>
      </c>
      <c r="R12" s="208">
        <v>0.9</v>
      </c>
    </row>
    <row r="13" spans="1:18" x14ac:dyDescent="0.15">
      <c r="A13" s="888"/>
    </row>
    <row r="14" spans="1:18" s="14" customFormat="1" x14ac:dyDescent="0.15">
      <c r="A14" s="14" t="s">
        <v>224</v>
      </c>
      <c r="B14" s="216" t="s">
        <v>442</v>
      </c>
      <c r="D14" s="943" t="s">
        <v>215</v>
      </c>
      <c r="E14" s="944"/>
      <c r="F14" s="944"/>
      <c r="G14" s="944"/>
      <c r="H14" s="944"/>
      <c r="I14" s="944"/>
      <c r="J14" s="909"/>
      <c r="L14" s="943" t="s">
        <v>443</v>
      </c>
      <c r="M14" s="944"/>
      <c r="N14" s="944"/>
      <c r="O14" s="944"/>
      <c r="P14" s="944"/>
      <c r="Q14" s="944"/>
      <c r="R14" s="909"/>
    </row>
    <row r="15" spans="1:18" s="14" customFormat="1" x14ac:dyDescent="0.15">
      <c r="A15" s="888" t="s">
        <v>441</v>
      </c>
      <c r="B15" s="888" t="s">
        <v>430</v>
      </c>
      <c r="D15" s="216" t="s">
        <v>425</v>
      </c>
      <c r="E15" s="216" t="s">
        <v>428</v>
      </c>
      <c r="F15" s="216" t="s">
        <v>422</v>
      </c>
      <c r="G15" s="216" t="s">
        <v>429</v>
      </c>
      <c r="H15" s="216" t="s">
        <v>426</v>
      </c>
      <c r="I15" s="216" t="s">
        <v>427</v>
      </c>
      <c r="J15" s="216" t="s">
        <v>424</v>
      </c>
      <c r="L15" s="216" t="s">
        <v>435</v>
      </c>
      <c r="M15" s="216" t="s">
        <v>429</v>
      </c>
      <c r="N15" s="216" t="s">
        <v>437</v>
      </c>
      <c r="O15" s="216" t="s">
        <v>428</v>
      </c>
      <c r="P15" s="216" t="s">
        <v>439</v>
      </c>
      <c r="Q15" s="216" t="s">
        <v>427</v>
      </c>
      <c r="R15" s="216" t="s">
        <v>436</v>
      </c>
    </row>
    <row r="16" spans="1:18" s="14" customFormat="1" x14ac:dyDescent="0.15">
      <c r="A16" s="888"/>
      <c r="B16" s="888"/>
      <c r="D16" s="216" t="s">
        <v>431</v>
      </c>
      <c r="E16" s="216"/>
      <c r="F16" s="216" t="s">
        <v>421</v>
      </c>
      <c r="G16" s="216"/>
      <c r="H16" s="216" t="s">
        <v>224</v>
      </c>
      <c r="I16" s="216"/>
      <c r="J16" s="216" t="s">
        <v>423</v>
      </c>
      <c r="L16" s="216" t="s">
        <v>431</v>
      </c>
      <c r="M16" s="216"/>
      <c r="N16" s="216" t="s">
        <v>224</v>
      </c>
      <c r="O16" s="216"/>
      <c r="P16" s="216" t="s">
        <v>438</v>
      </c>
      <c r="Q16" s="216"/>
      <c r="R16" s="216" t="s">
        <v>423</v>
      </c>
    </row>
    <row r="17" spans="1:18" s="14" customFormat="1" x14ac:dyDescent="0.15">
      <c r="A17" s="888"/>
      <c r="B17" s="888"/>
      <c r="C17" s="14" t="s">
        <v>433</v>
      </c>
      <c r="D17" s="208">
        <v>45</v>
      </c>
      <c r="E17" s="208"/>
      <c r="F17" s="216" t="s">
        <v>421</v>
      </c>
      <c r="G17" s="208"/>
      <c r="H17" s="208">
        <v>28</v>
      </c>
      <c r="I17" s="208"/>
      <c r="J17" s="208">
        <v>0.9</v>
      </c>
      <c r="L17" s="208">
        <v>18</v>
      </c>
      <c r="N17" s="208">
        <v>28</v>
      </c>
      <c r="P17" s="216" t="s">
        <v>438</v>
      </c>
      <c r="Q17" s="216"/>
      <c r="R17" s="208">
        <v>0.9</v>
      </c>
    </row>
    <row r="18" spans="1:18" s="14" customFormat="1" x14ac:dyDescent="0.15">
      <c r="A18" s="888"/>
      <c r="B18" s="888"/>
      <c r="C18" s="14" t="s">
        <v>434</v>
      </c>
      <c r="D18" s="208">
        <v>54</v>
      </c>
      <c r="E18" s="208"/>
      <c r="F18" s="216" t="s">
        <v>421</v>
      </c>
      <c r="G18" s="208"/>
      <c r="H18" s="208">
        <v>30</v>
      </c>
      <c r="I18" s="208"/>
      <c r="J18" s="208">
        <v>0.9</v>
      </c>
      <c r="L18" s="208">
        <v>22</v>
      </c>
      <c r="N18" s="208">
        <v>30</v>
      </c>
      <c r="P18" s="216" t="s">
        <v>438</v>
      </c>
      <c r="Q18" s="216"/>
      <c r="R18" s="208">
        <v>0.9</v>
      </c>
    </row>
    <row r="19" spans="1:18" s="14" customFormat="1" x14ac:dyDescent="0.15">
      <c r="A19" s="888"/>
      <c r="B19" s="888" t="s">
        <v>440</v>
      </c>
      <c r="D19" s="216" t="s">
        <v>425</v>
      </c>
      <c r="E19" s="216" t="s">
        <v>428</v>
      </c>
      <c r="F19" s="216" t="s">
        <v>422</v>
      </c>
      <c r="G19" s="216" t="s">
        <v>429</v>
      </c>
      <c r="H19" s="216" t="s">
        <v>426</v>
      </c>
      <c r="I19" s="216" t="s">
        <v>427</v>
      </c>
      <c r="J19" s="216" t="s">
        <v>424</v>
      </c>
      <c r="L19" s="216" t="s">
        <v>435</v>
      </c>
      <c r="M19" s="216" t="s">
        <v>429</v>
      </c>
      <c r="N19" s="216" t="s">
        <v>437</v>
      </c>
      <c r="O19" s="216" t="s">
        <v>428</v>
      </c>
      <c r="P19" s="216" t="s">
        <v>439</v>
      </c>
      <c r="Q19" s="216" t="s">
        <v>427</v>
      </c>
      <c r="R19" s="216" t="s">
        <v>436</v>
      </c>
    </row>
    <row r="20" spans="1:18" s="14" customFormat="1" x14ac:dyDescent="0.15">
      <c r="A20" s="888"/>
      <c r="B20" s="888"/>
      <c r="D20" s="216" t="s">
        <v>431</v>
      </c>
      <c r="E20" s="216"/>
      <c r="F20" s="216" t="s">
        <v>421</v>
      </c>
      <c r="G20" s="216"/>
      <c r="H20" s="216" t="s">
        <v>224</v>
      </c>
      <c r="I20" s="216"/>
      <c r="J20" s="216" t="s">
        <v>423</v>
      </c>
      <c r="L20" s="216" t="s">
        <v>431</v>
      </c>
      <c r="M20" s="216"/>
      <c r="N20" s="216" t="s">
        <v>224</v>
      </c>
      <c r="O20" s="216"/>
      <c r="P20" s="216" t="s">
        <v>438</v>
      </c>
      <c r="Q20" s="216"/>
      <c r="R20" s="216" t="s">
        <v>423</v>
      </c>
    </row>
    <row r="21" spans="1:18" s="14" customFormat="1" x14ac:dyDescent="0.15">
      <c r="A21" s="888"/>
      <c r="B21" s="888"/>
      <c r="C21" s="14" t="s">
        <v>433</v>
      </c>
      <c r="D21" s="208">
        <v>58</v>
      </c>
      <c r="E21" s="208"/>
      <c r="F21" s="216" t="s">
        <v>421</v>
      </c>
      <c r="G21" s="208"/>
      <c r="H21" s="208">
        <v>28</v>
      </c>
      <c r="I21" s="208"/>
      <c r="J21" s="208">
        <v>0.9</v>
      </c>
      <c r="L21" s="208">
        <v>25</v>
      </c>
      <c r="N21" s="208">
        <v>28</v>
      </c>
      <c r="P21" s="216" t="s">
        <v>438</v>
      </c>
      <c r="Q21" s="216"/>
      <c r="R21" s="208">
        <v>0.9</v>
      </c>
    </row>
    <row r="22" spans="1:18" s="14" customFormat="1" x14ac:dyDescent="0.15">
      <c r="A22" s="888"/>
      <c r="B22" s="888"/>
      <c r="C22" s="14" t="s">
        <v>434</v>
      </c>
      <c r="D22" s="208">
        <v>69</v>
      </c>
      <c r="E22" s="208"/>
      <c r="F22" s="216" t="s">
        <v>421</v>
      </c>
      <c r="G22" s="208"/>
      <c r="H22" s="208">
        <v>30</v>
      </c>
      <c r="I22" s="208"/>
      <c r="J22" s="208">
        <v>0.9</v>
      </c>
      <c r="L22" s="208">
        <v>30</v>
      </c>
      <c r="N22" s="208">
        <v>30</v>
      </c>
      <c r="P22" s="216" t="s">
        <v>438</v>
      </c>
      <c r="Q22" s="216"/>
      <c r="R22" s="208">
        <v>0.9</v>
      </c>
    </row>
    <row r="23" spans="1:18" s="14" customFormat="1" x14ac:dyDescent="0.15">
      <c r="I23" s="216"/>
      <c r="Q23" s="216"/>
    </row>
  </sheetData>
  <mergeCells count="10">
    <mergeCell ref="A15:A22"/>
    <mergeCell ref="B5:B8"/>
    <mergeCell ref="B9:B12"/>
    <mergeCell ref="B15:B18"/>
    <mergeCell ref="B19:B22"/>
    <mergeCell ref="D4:J4"/>
    <mergeCell ref="L4:R4"/>
    <mergeCell ref="D14:J14"/>
    <mergeCell ref="L14:R14"/>
    <mergeCell ref="A5:A13"/>
  </mergeCells>
  <phoneticPr fontId="1"/>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H52"/>
  <sheetViews>
    <sheetView topLeftCell="A28" workbookViewId="0">
      <selection activeCell="G54" sqref="G54"/>
    </sheetView>
  </sheetViews>
  <sheetFormatPr defaultRowHeight="13.5" x14ac:dyDescent="0.15"/>
  <cols>
    <col min="2" max="2" width="6.25" customWidth="1"/>
    <col min="3" max="3" width="11" customWidth="1"/>
    <col min="4" max="4" width="11" style="14" customWidth="1"/>
    <col min="5" max="5" width="11" customWidth="1"/>
    <col min="6" max="6" width="11" style="14" customWidth="1"/>
    <col min="7" max="9" width="11" customWidth="1"/>
  </cols>
  <sheetData>
    <row r="2" spans="1:7" s="14" customFormat="1" ht="17.25" customHeight="1" x14ac:dyDescent="0.15">
      <c r="A2" s="14" t="s">
        <v>372</v>
      </c>
      <c r="C2" s="14" t="s">
        <v>226</v>
      </c>
      <c r="G2" s="14" t="s">
        <v>377</v>
      </c>
    </row>
    <row r="3" spans="1:7" ht="17.25" customHeight="1" x14ac:dyDescent="0.15">
      <c r="A3" t="s">
        <v>371</v>
      </c>
      <c r="C3" s="197" t="s">
        <v>181</v>
      </c>
      <c r="D3" s="197" t="s">
        <v>383</v>
      </c>
      <c r="E3" s="197" t="s">
        <v>185</v>
      </c>
      <c r="F3" s="197" t="s">
        <v>383</v>
      </c>
      <c r="G3" s="197" t="s">
        <v>376</v>
      </c>
    </row>
    <row r="4" spans="1:7" s="14" customFormat="1" ht="17.25" customHeight="1" x14ac:dyDescent="0.15">
      <c r="C4" s="197" t="s">
        <v>378</v>
      </c>
      <c r="D4" s="197" t="s">
        <v>381</v>
      </c>
      <c r="E4" s="197" t="s">
        <v>379</v>
      </c>
      <c r="F4" s="197" t="s">
        <v>382</v>
      </c>
      <c r="G4" s="197" t="s">
        <v>380</v>
      </c>
    </row>
    <row r="5" spans="1:7" ht="17.25" customHeight="1" x14ac:dyDescent="0.15">
      <c r="A5" t="s">
        <v>373</v>
      </c>
      <c r="B5" s="197" t="s">
        <v>375</v>
      </c>
      <c r="C5">
        <v>0.28000000000000003</v>
      </c>
      <c r="D5" s="209">
        <f>E5-C5</f>
        <v>0.12</v>
      </c>
      <c r="E5" s="207">
        <v>0.4</v>
      </c>
      <c r="F5" s="209">
        <f>G5-E5</f>
        <v>0.24</v>
      </c>
      <c r="G5">
        <v>0.64</v>
      </c>
    </row>
    <row r="6" spans="1:7" ht="17.25" customHeight="1" x14ac:dyDescent="0.15">
      <c r="A6" t="s">
        <v>384</v>
      </c>
      <c r="B6" s="197" t="s">
        <v>374</v>
      </c>
      <c r="C6">
        <v>0.37</v>
      </c>
      <c r="D6" s="209">
        <f t="shared" ref="D6:D7" si="0">E6-C6</f>
        <v>0.16000000000000003</v>
      </c>
      <c r="E6" s="208">
        <v>0.53</v>
      </c>
      <c r="F6" s="209">
        <f t="shared" ref="F6" si="1">G6-E6</f>
        <v>0.25</v>
      </c>
      <c r="G6">
        <v>0.78</v>
      </c>
    </row>
    <row r="7" spans="1:7" ht="17.25" customHeight="1" x14ac:dyDescent="0.15">
      <c r="B7" s="197" t="s">
        <v>375</v>
      </c>
      <c r="C7">
        <v>0.83</v>
      </c>
      <c r="D7" s="209">
        <f t="shared" si="0"/>
        <v>0.23000000000000009</v>
      </c>
      <c r="E7" s="208">
        <v>1.06</v>
      </c>
      <c r="F7" s="209">
        <f t="shared" ref="F7" si="2">G7-E7</f>
        <v>0.34999999999999987</v>
      </c>
      <c r="G7">
        <v>1.41</v>
      </c>
    </row>
    <row r="8" spans="1:7" s="14" customFormat="1" ht="17.25" customHeight="1" x14ac:dyDescent="0.15">
      <c r="B8" s="197"/>
      <c r="D8" s="209"/>
      <c r="E8" s="208"/>
      <c r="F8" s="209"/>
    </row>
    <row r="9" spans="1:7" s="14" customFormat="1" ht="17.25" customHeight="1" x14ac:dyDescent="0.15">
      <c r="A9" s="14" t="s">
        <v>403</v>
      </c>
      <c r="C9" s="14" t="s">
        <v>404</v>
      </c>
      <c r="G9" s="14" t="s">
        <v>377</v>
      </c>
    </row>
    <row r="10" spans="1:7" s="14" customFormat="1" ht="17.25" customHeight="1" x14ac:dyDescent="0.15">
      <c r="A10" s="14" t="s">
        <v>371</v>
      </c>
      <c r="C10" s="197" t="s">
        <v>181</v>
      </c>
      <c r="D10" s="197" t="s">
        <v>383</v>
      </c>
      <c r="E10" s="197" t="s">
        <v>185</v>
      </c>
      <c r="F10" s="197" t="s">
        <v>383</v>
      </c>
      <c r="G10" s="197" t="s">
        <v>376</v>
      </c>
    </row>
    <row r="11" spans="1:7" s="14" customFormat="1" ht="17.25" customHeight="1" x14ac:dyDescent="0.15">
      <c r="C11" s="197" t="s">
        <v>378</v>
      </c>
      <c r="D11" s="197" t="s">
        <v>381</v>
      </c>
      <c r="E11" s="197" t="s">
        <v>379</v>
      </c>
      <c r="F11" s="197" t="s">
        <v>382</v>
      </c>
      <c r="G11" s="197" t="s">
        <v>380</v>
      </c>
    </row>
    <row r="12" spans="1:7" s="14" customFormat="1" ht="17.25" customHeight="1" x14ac:dyDescent="0.15">
      <c r="A12" s="14" t="s">
        <v>373</v>
      </c>
      <c r="B12" s="197" t="s">
        <v>375</v>
      </c>
      <c r="C12" s="14">
        <f>C5+0.26</f>
        <v>0.54</v>
      </c>
      <c r="D12" s="209">
        <f>E12-C12</f>
        <v>0.12</v>
      </c>
      <c r="E12" s="14">
        <f t="shared" ref="E12:E14" si="3">E5+0.26</f>
        <v>0.66</v>
      </c>
      <c r="F12" s="209">
        <f>G12-E12</f>
        <v>0.24</v>
      </c>
      <c r="G12" s="14">
        <f t="shared" ref="G12" si="4">G5+0.26</f>
        <v>0.9</v>
      </c>
    </row>
    <row r="13" spans="1:7" s="14" customFormat="1" ht="17.25" customHeight="1" x14ac:dyDescent="0.15">
      <c r="A13" s="14" t="s">
        <v>384</v>
      </c>
      <c r="B13" s="197" t="s">
        <v>374</v>
      </c>
      <c r="C13" s="14">
        <f t="shared" ref="C13:C14" si="5">C6+0.26</f>
        <v>0.63</v>
      </c>
      <c r="D13" s="209">
        <f t="shared" ref="D13:D14" si="6">E13-C13</f>
        <v>0.16000000000000003</v>
      </c>
      <c r="E13" s="14">
        <f t="shared" si="3"/>
        <v>0.79</v>
      </c>
      <c r="F13" s="209">
        <f t="shared" ref="F13:F14" si="7">G13-E13</f>
        <v>0.25</v>
      </c>
      <c r="G13" s="14">
        <f t="shared" ref="G13" si="8">G6+0.26</f>
        <v>1.04</v>
      </c>
    </row>
    <row r="14" spans="1:7" s="14" customFormat="1" ht="17.25" customHeight="1" x14ac:dyDescent="0.15">
      <c r="B14" s="197" t="s">
        <v>375</v>
      </c>
      <c r="C14" s="14">
        <f t="shared" si="5"/>
        <v>1.0899999999999999</v>
      </c>
      <c r="D14" s="209">
        <f t="shared" si="6"/>
        <v>0.2300000000000002</v>
      </c>
      <c r="E14" s="14">
        <f t="shared" si="3"/>
        <v>1.32</v>
      </c>
      <c r="F14" s="209">
        <f t="shared" si="7"/>
        <v>0.34999999999999987</v>
      </c>
      <c r="G14" s="14">
        <f t="shared" ref="G14" si="9">G7+0.26</f>
        <v>1.67</v>
      </c>
    </row>
    <row r="15" spans="1:7" s="14" customFormat="1" ht="17.25" customHeight="1" x14ac:dyDescent="0.15">
      <c r="B15" s="197"/>
      <c r="D15" s="209"/>
      <c r="E15" s="208"/>
      <c r="F15" s="209"/>
    </row>
    <row r="16" spans="1:7" s="14" customFormat="1" ht="17.25" customHeight="1" x14ac:dyDescent="0.15">
      <c r="A16" s="14" t="s">
        <v>385</v>
      </c>
      <c r="B16" s="197"/>
      <c r="D16" s="209"/>
      <c r="E16" s="208"/>
      <c r="F16" s="209"/>
    </row>
    <row r="17" spans="1:7" s="14" customFormat="1" ht="17.25" customHeight="1" x14ac:dyDescent="0.15">
      <c r="A17" s="14" t="s">
        <v>391</v>
      </c>
      <c r="B17" s="197"/>
      <c r="D17" s="209"/>
      <c r="E17" s="208"/>
      <c r="F17" s="209"/>
    </row>
    <row r="18" spans="1:7" ht="13.5" customHeight="1" x14ac:dyDescent="0.15">
      <c r="C18" s="197" t="s">
        <v>224</v>
      </c>
      <c r="D18" s="14" t="s">
        <v>392</v>
      </c>
      <c r="E18" s="14" t="s">
        <v>394</v>
      </c>
      <c r="F18" s="14" t="s">
        <v>377</v>
      </c>
      <c r="G18" s="197" t="s">
        <v>393</v>
      </c>
    </row>
    <row r="19" spans="1:7" x14ac:dyDescent="0.15">
      <c r="C19" s="197" t="s">
        <v>387</v>
      </c>
      <c r="D19" s="14">
        <v>35</v>
      </c>
      <c r="E19" s="210"/>
      <c r="F19" s="210">
        <v>0.26</v>
      </c>
      <c r="G19" s="14"/>
    </row>
    <row r="20" spans="1:7" x14ac:dyDescent="0.15">
      <c r="C20" s="197" t="s">
        <v>386</v>
      </c>
      <c r="D20" s="212">
        <f>1.25*0.35*100</f>
        <v>43.75</v>
      </c>
      <c r="E20" s="207">
        <f>D20-D19</f>
        <v>8.75</v>
      </c>
      <c r="F20" s="207">
        <v>0.32500000000000001</v>
      </c>
      <c r="G20" s="211">
        <f>F20-F19</f>
        <v>6.5000000000000002E-2</v>
      </c>
    </row>
    <row r="21" spans="1:7" x14ac:dyDescent="0.15">
      <c r="C21" s="197" t="s">
        <v>389</v>
      </c>
      <c r="D21" s="212">
        <f>1.5*0.35*100</f>
        <v>52.499999999999993</v>
      </c>
      <c r="E21" s="207">
        <f t="shared" ref="E21:E23" si="10">D21-D20</f>
        <v>8.7499999999999929</v>
      </c>
      <c r="F21" s="210">
        <f>0.26+0.13</f>
        <v>0.39</v>
      </c>
      <c r="G21" s="211">
        <f>F21-F20</f>
        <v>6.5000000000000002E-2</v>
      </c>
    </row>
    <row r="22" spans="1:7" s="14" customFormat="1" x14ac:dyDescent="0.15">
      <c r="C22" s="197" t="s">
        <v>390</v>
      </c>
      <c r="D22" s="212">
        <f>1.75*0.35*100</f>
        <v>61.249999999999993</v>
      </c>
      <c r="E22" s="207">
        <f t="shared" si="10"/>
        <v>8.75</v>
      </c>
      <c r="F22" s="210">
        <v>0.45500000000000002</v>
      </c>
      <c r="G22" s="211">
        <f>F22-F21</f>
        <v>6.5000000000000002E-2</v>
      </c>
    </row>
    <row r="23" spans="1:7" x14ac:dyDescent="0.15">
      <c r="C23" s="197" t="s">
        <v>388</v>
      </c>
      <c r="D23" s="212">
        <f>2*0.35*100</f>
        <v>70</v>
      </c>
      <c r="E23" s="207">
        <f t="shared" si="10"/>
        <v>8.7500000000000071</v>
      </c>
      <c r="F23" s="210">
        <v>0.52</v>
      </c>
      <c r="G23" s="211">
        <f>F23-F22</f>
        <v>6.5000000000000002E-2</v>
      </c>
    </row>
    <row r="25" spans="1:7" x14ac:dyDescent="0.15">
      <c r="A25" t="s">
        <v>395</v>
      </c>
      <c r="E25" t="s">
        <v>399</v>
      </c>
    </row>
    <row r="26" spans="1:7" s="14" customFormat="1" x14ac:dyDescent="0.15">
      <c r="B26" s="14" t="s">
        <v>566</v>
      </c>
    </row>
    <row r="27" spans="1:7" x14ac:dyDescent="0.15">
      <c r="A27" t="s">
        <v>169</v>
      </c>
      <c r="C27" s="197" t="s">
        <v>398</v>
      </c>
      <c r="D27" s="14">
        <v>3</v>
      </c>
      <c r="E27" t="s">
        <v>396</v>
      </c>
    </row>
    <row r="28" spans="1:7" x14ac:dyDescent="0.15">
      <c r="C28" s="197" t="s">
        <v>397</v>
      </c>
      <c r="D28" s="14">
        <v>30</v>
      </c>
      <c r="E28" s="14" t="s">
        <v>396</v>
      </c>
    </row>
    <row r="30" spans="1:7" x14ac:dyDescent="0.15">
      <c r="A30" t="s">
        <v>400</v>
      </c>
      <c r="D30" s="14" t="s">
        <v>401</v>
      </c>
    </row>
    <row r="31" spans="1:7" x14ac:dyDescent="0.15">
      <c r="D31" s="14" t="s">
        <v>169</v>
      </c>
    </row>
    <row r="32" spans="1:7" x14ac:dyDescent="0.15">
      <c r="A32" t="s">
        <v>402</v>
      </c>
    </row>
    <row r="34" spans="1:8" s="14" customFormat="1" x14ac:dyDescent="0.15">
      <c r="A34" s="14" t="s">
        <v>407</v>
      </c>
      <c r="C34" s="14" t="s">
        <v>408</v>
      </c>
    </row>
    <row r="35" spans="1:8" s="14" customFormat="1" x14ac:dyDescent="0.15">
      <c r="C35" s="197" t="s">
        <v>181</v>
      </c>
      <c r="D35" s="197" t="s">
        <v>411</v>
      </c>
      <c r="E35" s="197" t="s">
        <v>185</v>
      </c>
      <c r="F35" s="197" t="s">
        <v>411</v>
      </c>
      <c r="G35" s="197" t="s">
        <v>376</v>
      </c>
      <c r="H35" s="197" t="s">
        <v>411</v>
      </c>
    </row>
    <row r="36" spans="1:8" s="14" customFormat="1" x14ac:dyDescent="0.15">
      <c r="A36" s="14" t="s">
        <v>410</v>
      </c>
      <c r="C36" s="197"/>
      <c r="D36" s="197" t="s">
        <v>412</v>
      </c>
      <c r="E36" s="197"/>
      <c r="F36" s="197" t="s">
        <v>412</v>
      </c>
      <c r="G36" s="197"/>
      <c r="H36" s="197" t="s">
        <v>412</v>
      </c>
    </row>
    <row r="37" spans="1:8" s="14" customFormat="1" x14ac:dyDescent="0.15">
      <c r="A37" s="14" t="s">
        <v>373</v>
      </c>
      <c r="B37" s="197" t="s">
        <v>375</v>
      </c>
      <c r="C37" s="210">
        <f>C5+0.07</f>
        <v>0.35000000000000003</v>
      </c>
      <c r="D37" s="213">
        <f>C37/C5</f>
        <v>1.25</v>
      </c>
      <c r="E37" s="210">
        <f>E5+0.07</f>
        <v>0.47000000000000003</v>
      </c>
      <c r="F37" s="215">
        <f>E37/E5</f>
        <v>1.175</v>
      </c>
      <c r="G37" s="210">
        <f>G5+0.07</f>
        <v>0.71</v>
      </c>
      <c r="H37" s="215">
        <f>G37/G5</f>
        <v>1.109375</v>
      </c>
    </row>
    <row r="38" spans="1:8" s="14" customFormat="1" x14ac:dyDescent="0.15">
      <c r="A38" s="14" t="s">
        <v>384</v>
      </c>
      <c r="B38" s="197" t="s">
        <v>374</v>
      </c>
      <c r="C38" s="210">
        <f>C6+0.07</f>
        <v>0.44</v>
      </c>
      <c r="D38" s="214">
        <f>C38/C6</f>
        <v>1.1891891891891893</v>
      </c>
      <c r="E38" s="210">
        <f>E6+0.07</f>
        <v>0.60000000000000009</v>
      </c>
      <c r="F38" s="215">
        <f>E38/E6</f>
        <v>1.1320754716981134</v>
      </c>
      <c r="G38" s="210">
        <f t="shared" ref="G38" si="11">G6+0.07</f>
        <v>0.85000000000000009</v>
      </c>
      <c r="H38" s="215">
        <f t="shared" ref="H38" si="12">G38/G6</f>
        <v>1.0897435897435899</v>
      </c>
    </row>
    <row r="39" spans="1:8" s="14" customFormat="1" x14ac:dyDescent="0.15">
      <c r="B39" s="197" t="s">
        <v>375</v>
      </c>
      <c r="C39" s="210">
        <f>C7+0.07</f>
        <v>0.89999999999999991</v>
      </c>
      <c r="D39" s="214">
        <f>C39/C7</f>
        <v>1.0843373493975903</v>
      </c>
      <c r="E39" s="210">
        <f>E7+0.07</f>
        <v>1.1300000000000001</v>
      </c>
      <c r="F39" s="215">
        <f>E39/E7</f>
        <v>1.0660377358490567</v>
      </c>
      <c r="G39" s="210">
        <f t="shared" ref="G39" si="13">G7+0.07</f>
        <v>1.48</v>
      </c>
      <c r="H39" s="215">
        <f t="shared" ref="H39" si="14">G39/G7</f>
        <v>1.0496453900709219</v>
      </c>
    </row>
    <row r="40" spans="1:8" s="14" customFormat="1" x14ac:dyDescent="0.15">
      <c r="A40" s="14" t="s">
        <v>409</v>
      </c>
      <c r="C40" s="210"/>
      <c r="D40" s="197" t="s">
        <v>413</v>
      </c>
      <c r="E40" s="197"/>
      <c r="F40" s="197" t="s">
        <v>413</v>
      </c>
      <c r="G40" s="197"/>
      <c r="H40" s="197" t="s">
        <v>413</v>
      </c>
    </row>
    <row r="41" spans="1:8" s="14" customFormat="1" x14ac:dyDescent="0.15">
      <c r="A41" s="14" t="s">
        <v>373</v>
      </c>
      <c r="B41" s="197" t="s">
        <v>375</v>
      </c>
      <c r="C41" s="210">
        <f>C12+0.07</f>
        <v>0.6100000000000001</v>
      </c>
      <c r="D41" s="215">
        <f>C41/C12</f>
        <v>1.1296296296296298</v>
      </c>
      <c r="E41" s="210">
        <f>E12+0.07</f>
        <v>0.73</v>
      </c>
      <c r="F41" s="215">
        <f>E41/E12</f>
        <v>1.106060606060606</v>
      </c>
      <c r="G41" s="210">
        <f>G12+0.07</f>
        <v>0.97</v>
      </c>
      <c r="H41" s="215">
        <f>G41/G12</f>
        <v>1.0777777777777777</v>
      </c>
    </row>
    <row r="42" spans="1:8" s="14" customFormat="1" x14ac:dyDescent="0.15">
      <c r="A42" s="14" t="s">
        <v>384</v>
      </c>
      <c r="B42" s="197" t="s">
        <v>374</v>
      </c>
      <c r="C42" s="210">
        <f>C13+0.07</f>
        <v>0.7</v>
      </c>
      <c r="D42" s="215">
        <f>C42/C13</f>
        <v>1.1111111111111109</v>
      </c>
      <c r="E42" s="210">
        <f>E13+0.07</f>
        <v>0.8600000000000001</v>
      </c>
      <c r="F42" s="215">
        <f>E42/E13</f>
        <v>1.0886075949367089</v>
      </c>
      <c r="G42" s="210">
        <f t="shared" ref="G42" si="15">G13+0.07</f>
        <v>1.1100000000000001</v>
      </c>
      <c r="H42" s="215">
        <f t="shared" ref="H42" si="16">G42/G13</f>
        <v>1.0673076923076923</v>
      </c>
    </row>
    <row r="43" spans="1:8" s="14" customFormat="1" x14ac:dyDescent="0.15">
      <c r="B43" s="197" t="s">
        <v>375</v>
      </c>
      <c r="C43" s="210">
        <f>C14+0.07</f>
        <v>1.1599999999999999</v>
      </c>
      <c r="D43" s="215">
        <f>C43/C14</f>
        <v>1.0642201834862386</v>
      </c>
      <c r="E43" s="210">
        <f>E14+0.07</f>
        <v>1.3900000000000001</v>
      </c>
      <c r="F43" s="215">
        <f>E43/E14</f>
        <v>1.053030303030303</v>
      </c>
      <c r="G43" s="210">
        <f t="shared" ref="G43" si="17">G14+0.07</f>
        <v>1.74</v>
      </c>
      <c r="H43" s="215">
        <f t="shared" ref="H43" si="18">G43/G14</f>
        <v>1.0419161676646707</v>
      </c>
    </row>
    <row r="44" spans="1:8" s="14" customFormat="1" x14ac:dyDescent="0.15"/>
    <row r="45" spans="1:8" x14ac:dyDescent="0.15">
      <c r="A45" t="s">
        <v>405</v>
      </c>
    </row>
    <row r="46" spans="1:8" s="14" customFormat="1" x14ac:dyDescent="0.15">
      <c r="H46" s="197" t="s">
        <v>169</v>
      </c>
    </row>
    <row r="48" spans="1:8" x14ac:dyDescent="0.15">
      <c r="A48" t="s">
        <v>406</v>
      </c>
    </row>
    <row r="49" spans="1:6" x14ac:dyDescent="0.15">
      <c r="B49" t="s">
        <v>414</v>
      </c>
    </row>
    <row r="52" spans="1:6" x14ac:dyDescent="0.15">
      <c r="A52" s="412" t="s">
        <v>575</v>
      </c>
      <c r="B52" s="413"/>
      <c r="C52" s="413" t="s">
        <v>576</v>
      </c>
      <c r="D52" s="413"/>
      <c r="E52" s="413"/>
      <c r="F52" s="413"/>
    </row>
  </sheetData>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zoomScale="85" zoomScaleNormal="85" workbookViewId="0">
      <selection activeCell="D11" sqref="D11:H12"/>
    </sheetView>
  </sheetViews>
  <sheetFormatPr defaultColWidth="9" defaultRowHeight="13.5" x14ac:dyDescent="0.15"/>
  <cols>
    <col min="1" max="1" width="2.875" style="14" bestFit="1" customWidth="1"/>
    <col min="2" max="2" width="7.375" style="14" bestFit="1" customWidth="1"/>
    <col min="3" max="3" width="8.25" style="14" bestFit="1" customWidth="1"/>
    <col min="4" max="4" width="2.5" style="14" customWidth="1"/>
    <col min="5" max="5" width="18" style="14" customWidth="1"/>
    <col min="6" max="6" width="2.5" style="14" customWidth="1"/>
    <col min="7" max="7" width="8.25" style="14" customWidth="1"/>
    <col min="8" max="8" width="18" style="14" customWidth="1"/>
    <col min="9" max="9" width="2.625" style="14" bestFit="1" customWidth="1"/>
    <col min="10" max="10" width="7.375" style="14" bestFit="1" customWidth="1"/>
    <col min="11" max="11" width="3.125" style="14" bestFit="1" customWidth="1"/>
    <col min="12" max="15" width="8.25" style="14" customWidth="1"/>
    <col min="16" max="16" width="9.125" style="14" customWidth="1"/>
    <col min="17" max="17" width="10.125" style="14" customWidth="1"/>
    <col min="18" max="16384" width="9" style="14"/>
  </cols>
  <sheetData>
    <row r="1" spans="1:17" ht="14.25" x14ac:dyDescent="0.15">
      <c r="A1" s="989" t="s">
        <v>616</v>
      </c>
      <c r="B1" s="989"/>
      <c r="C1" s="989"/>
      <c r="D1" s="989"/>
      <c r="E1" s="989"/>
      <c r="F1" s="989"/>
      <c r="G1" s="989"/>
      <c r="H1" s="989"/>
      <c r="I1" s="989"/>
      <c r="J1" s="989"/>
      <c r="K1" s="989"/>
      <c r="L1" s="989"/>
      <c r="M1" s="989"/>
      <c r="N1" s="989"/>
      <c r="O1" s="989"/>
      <c r="P1" s="565"/>
    </row>
    <row r="2" spans="1:17" ht="15" thickBot="1" x14ac:dyDescent="0.2">
      <c r="A2" s="566"/>
      <c r="B2" s="566"/>
      <c r="C2" s="566"/>
      <c r="D2" s="566"/>
      <c r="E2" s="566"/>
      <c r="F2" s="566"/>
      <c r="G2" s="566"/>
      <c r="H2" s="566"/>
      <c r="I2" s="566"/>
      <c r="J2" s="566"/>
      <c r="K2" s="566"/>
      <c r="L2" s="566"/>
      <c r="M2" s="565"/>
      <c r="N2" s="566"/>
      <c r="O2" s="567"/>
      <c r="P2" s="565"/>
    </row>
    <row r="3" spans="1:17" ht="21" customHeight="1" thickBot="1" x14ac:dyDescent="0.2">
      <c r="A3" s="990" t="s">
        <v>233</v>
      </c>
      <c r="B3" s="991"/>
      <c r="C3" s="991"/>
      <c r="D3" s="991"/>
      <c r="E3" s="991"/>
      <c r="F3" s="991"/>
      <c r="G3" s="991"/>
      <c r="H3" s="992"/>
      <c r="I3" s="993" t="s">
        <v>617</v>
      </c>
      <c r="J3" s="994"/>
      <c r="K3" s="994"/>
      <c r="L3" s="994"/>
      <c r="M3" s="994"/>
      <c r="N3" s="994"/>
      <c r="O3" s="994"/>
      <c r="P3" s="994"/>
      <c r="Q3" s="995"/>
    </row>
    <row r="4" spans="1:17" ht="21" customHeight="1" x14ac:dyDescent="0.15">
      <c r="A4" s="996" t="s">
        <v>618</v>
      </c>
      <c r="B4" s="997"/>
      <c r="C4" s="998" t="s">
        <v>207</v>
      </c>
      <c r="D4" s="999"/>
      <c r="E4" s="999"/>
      <c r="F4" s="999"/>
      <c r="G4" s="999"/>
      <c r="H4" s="1000"/>
      <c r="I4" s="996" t="s">
        <v>618</v>
      </c>
      <c r="J4" s="999"/>
      <c r="K4" s="997"/>
      <c r="L4" s="568" t="s">
        <v>619</v>
      </c>
      <c r="M4" s="568" t="s">
        <v>620</v>
      </c>
      <c r="N4" s="568" t="s">
        <v>621</v>
      </c>
      <c r="O4" s="568" t="s">
        <v>622</v>
      </c>
      <c r="P4" s="1001" t="s">
        <v>623</v>
      </c>
      <c r="Q4" s="992"/>
    </row>
    <row r="5" spans="1:17" ht="21" customHeight="1" x14ac:dyDescent="0.15">
      <c r="A5" s="980" t="s">
        <v>624</v>
      </c>
      <c r="B5" s="956"/>
      <c r="C5" s="987" t="s">
        <v>625</v>
      </c>
      <c r="D5" s="985"/>
      <c r="E5" s="985"/>
      <c r="F5" s="985"/>
      <c r="G5" s="985"/>
      <c r="H5" s="988"/>
      <c r="I5" s="984" t="s">
        <v>624</v>
      </c>
      <c r="J5" s="985"/>
      <c r="K5" s="986"/>
      <c r="L5" s="569"/>
      <c r="M5" s="569"/>
      <c r="N5" s="569"/>
      <c r="O5" s="569"/>
      <c r="P5" s="987"/>
      <c r="Q5" s="988"/>
    </row>
    <row r="6" spans="1:17" ht="21" customHeight="1" x14ac:dyDescent="0.15">
      <c r="A6" s="980" t="s">
        <v>626</v>
      </c>
      <c r="B6" s="956"/>
      <c r="C6" s="981" t="s">
        <v>627</v>
      </c>
      <c r="D6" s="982"/>
      <c r="E6" s="982"/>
      <c r="F6" s="982"/>
      <c r="G6" s="982"/>
      <c r="H6" s="983"/>
      <c r="I6" s="984" t="s">
        <v>626</v>
      </c>
      <c r="J6" s="985"/>
      <c r="K6" s="986"/>
      <c r="L6" s="569"/>
      <c r="M6" s="569"/>
      <c r="N6" s="569"/>
      <c r="O6" s="569"/>
      <c r="P6" s="987"/>
      <c r="Q6" s="988"/>
    </row>
    <row r="7" spans="1:17" ht="21" customHeight="1" x14ac:dyDescent="0.15">
      <c r="A7" s="984" t="s">
        <v>628</v>
      </c>
      <c r="B7" s="986"/>
      <c r="C7" s="981" t="s">
        <v>627</v>
      </c>
      <c r="D7" s="982"/>
      <c r="E7" s="982"/>
      <c r="F7" s="982"/>
      <c r="G7" s="982"/>
      <c r="H7" s="983"/>
      <c r="I7" s="984" t="s">
        <v>628</v>
      </c>
      <c r="J7" s="985"/>
      <c r="K7" s="986"/>
      <c r="L7" s="569"/>
      <c r="M7" s="569"/>
      <c r="N7" s="569"/>
      <c r="O7" s="569"/>
      <c r="P7" s="987"/>
      <c r="Q7" s="988"/>
    </row>
    <row r="8" spans="1:17" ht="21" customHeight="1" x14ac:dyDescent="0.15">
      <c r="A8" s="980" t="s">
        <v>629</v>
      </c>
      <c r="B8" s="956"/>
      <c r="C8" s="981" t="s">
        <v>630</v>
      </c>
      <c r="D8" s="982"/>
      <c r="E8" s="982"/>
      <c r="F8" s="982"/>
      <c r="G8" s="982"/>
      <c r="H8" s="983"/>
      <c r="I8" s="984" t="s">
        <v>629</v>
      </c>
      <c r="J8" s="985"/>
      <c r="K8" s="986"/>
      <c r="L8" s="569"/>
      <c r="M8" s="569"/>
      <c r="N8" s="569"/>
      <c r="O8" s="569"/>
      <c r="P8" s="987"/>
      <c r="Q8" s="988"/>
    </row>
    <row r="9" spans="1:17" ht="21" customHeight="1" x14ac:dyDescent="0.15">
      <c r="A9" s="972" t="s">
        <v>211</v>
      </c>
      <c r="B9" s="960" t="s">
        <v>631</v>
      </c>
      <c r="C9" s="956" t="s">
        <v>212</v>
      </c>
      <c r="D9" s="966" t="s">
        <v>632</v>
      </c>
      <c r="E9" s="967"/>
      <c r="F9" s="967"/>
      <c r="G9" s="967"/>
      <c r="H9" s="968"/>
      <c r="I9" s="974" t="s">
        <v>211</v>
      </c>
      <c r="J9" s="976" t="s">
        <v>631</v>
      </c>
      <c r="K9" s="960" t="s">
        <v>633</v>
      </c>
      <c r="L9" s="945"/>
      <c r="M9" s="945"/>
      <c r="N9" s="945"/>
      <c r="O9" s="945"/>
      <c r="P9" s="962"/>
      <c r="Q9" s="963"/>
    </row>
    <row r="10" spans="1:17" ht="21" customHeight="1" x14ac:dyDescent="0.15">
      <c r="A10" s="972"/>
      <c r="B10" s="960"/>
      <c r="C10" s="956"/>
      <c r="D10" s="969"/>
      <c r="E10" s="970"/>
      <c r="F10" s="970"/>
      <c r="G10" s="970"/>
      <c r="H10" s="971"/>
      <c r="I10" s="974"/>
      <c r="J10" s="976"/>
      <c r="K10" s="960"/>
      <c r="L10" s="946"/>
      <c r="M10" s="946"/>
      <c r="N10" s="946"/>
      <c r="O10" s="946"/>
      <c r="P10" s="948"/>
      <c r="Q10" s="949"/>
    </row>
    <row r="11" spans="1:17" ht="21" customHeight="1" x14ac:dyDescent="0.15">
      <c r="A11" s="972"/>
      <c r="B11" s="960"/>
      <c r="C11" s="956" t="s">
        <v>214</v>
      </c>
      <c r="D11" s="966" t="s">
        <v>632</v>
      </c>
      <c r="E11" s="967"/>
      <c r="F11" s="967"/>
      <c r="G11" s="967"/>
      <c r="H11" s="968"/>
      <c r="I11" s="974"/>
      <c r="J11" s="976"/>
      <c r="K11" s="960" t="s">
        <v>635</v>
      </c>
      <c r="L11" s="945"/>
      <c r="M11" s="945"/>
      <c r="N11" s="945"/>
      <c r="O11" s="945"/>
      <c r="P11" s="948"/>
      <c r="Q11" s="949"/>
    </row>
    <row r="12" spans="1:17" ht="21" customHeight="1" x14ac:dyDescent="0.15">
      <c r="A12" s="972"/>
      <c r="B12" s="960"/>
      <c r="C12" s="956"/>
      <c r="D12" s="969"/>
      <c r="E12" s="970"/>
      <c r="F12" s="970"/>
      <c r="G12" s="970"/>
      <c r="H12" s="971"/>
      <c r="I12" s="974"/>
      <c r="J12" s="976"/>
      <c r="K12" s="960"/>
      <c r="L12" s="946"/>
      <c r="M12" s="946"/>
      <c r="N12" s="946"/>
      <c r="O12" s="946"/>
      <c r="P12" s="964"/>
      <c r="Q12" s="965"/>
    </row>
    <row r="13" spans="1:17" ht="21" customHeight="1" x14ac:dyDescent="0.15">
      <c r="A13" s="972"/>
      <c r="B13" s="960" t="s">
        <v>636</v>
      </c>
      <c r="C13" s="952" t="s">
        <v>212</v>
      </c>
      <c r="D13" s="954" t="s">
        <v>637</v>
      </c>
      <c r="E13" s="956" t="s">
        <v>638</v>
      </c>
      <c r="F13" s="958" t="s">
        <v>639</v>
      </c>
      <c r="G13" s="570" t="s">
        <v>640</v>
      </c>
      <c r="H13" s="571" t="s">
        <v>641</v>
      </c>
      <c r="I13" s="974"/>
      <c r="J13" s="960" t="s">
        <v>636</v>
      </c>
      <c r="K13" s="960" t="s">
        <v>642</v>
      </c>
      <c r="L13" s="945"/>
      <c r="M13" s="945"/>
      <c r="N13" s="945"/>
      <c r="O13" s="945"/>
      <c r="P13" s="948"/>
      <c r="Q13" s="949"/>
    </row>
    <row r="14" spans="1:17" ht="21" customHeight="1" x14ac:dyDescent="0.15">
      <c r="A14" s="972"/>
      <c r="B14" s="960"/>
      <c r="C14" s="977"/>
      <c r="D14" s="978"/>
      <c r="E14" s="956"/>
      <c r="F14" s="979"/>
      <c r="G14" s="570" t="s">
        <v>643</v>
      </c>
      <c r="H14" s="571" t="s">
        <v>641</v>
      </c>
      <c r="I14" s="974"/>
      <c r="J14" s="960"/>
      <c r="K14" s="960"/>
      <c r="L14" s="946"/>
      <c r="M14" s="946"/>
      <c r="N14" s="946"/>
      <c r="O14" s="946"/>
      <c r="P14" s="948"/>
      <c r="Q14" s="949"/>
    </row>
    <row r="15" spans="1:17" ht="21" customHeight="1" x14ac:dyDescent="0.15">
      <c r="A15" s="972"/>
      <c r="B15" s="960"/>
      <c r="C15" s="952" t="s">
        <v>214</v>
      </c>
      <c r="D15" s="954" t="s">
        <v>637</v>
      </c>
      <c r="E15" s="956" t="s">
        <v>638</v>
      </c>
      <c r="F15" s="958" t="s">
        <v>639</v>
      </c>
      <c r="G15" s="570" t="s">
        <v>645</v>
      </c>
      <c r="H15" s="571" t="s">
        <v>641</v>
      </c>
      <c r="I15" s="974"/>
      <c r="J15" s="960"/>
      <c r="K15" s="960" t="s">
        <v>634</v>
      </c>
      <c r="L15" s="945"/>
      <c r="M15" s="945"/>
      <c r="N15" s="945"/>
      <c r="O15" s="945"/>
      <c r="P15" s="948"/>
      <c r="Q15" s="949"/>
    </row>
    <row r="16" spans="1:17" ht="21" customHeight="1" x14ac:dyDescent="0.15">
      <c r="A16" s="972"/>
      <c r="B16" s="960"/>
      <c r="C16" s="977"/>
      <c r="D16" s="978"/>
      <c r="E16" s="956"/>
      <c r="F16" s="979"/>
      <c r="G16" s="570" t="s">
        <v>646</v>
      </c>
      <c r="H16" s="571" t="s">
        <v>641</v>
      </c>
      <c r="I16" s="974"/>
      <c r="J16" s="960"/>
      <c r="K16" s="960"/>
      <c r="L16" s="946"/>
      <c r="M16" s="946"/>
      <c r="N16" s="946"/>
      <c r="O16" s="946"/>
      <c r="P16" s="964"/>
      <c r="Q16" s="965"/>
    </row>
    <row r="17" spans="1:17" ht="21" customHeight="1" x14ac:dyDescent="0.15">
      <c r="A17" s="972" t="s">
        <v>215</v>
      </c>
      <c r="B17" s="960" t="s">
        <v>631</v>
      </c>
      <c r="C17" s="956" t="s">
        <v>212</v>
      </c>
      <c r="D17" s="966" t="s">
        <v>632</v>
      </c>
      <c r="E17" s="967"/>
      <c r="F17" s="967"/>
      <c r="G17" s="967"/>
      <c r="H17" s="968"/>
      <c r="I17" s="974" t="s">
        <v>202</v>
      </c>
      <c r="J17" s="976" t="s">
        <v>631</v>
      </c>
      <c r="K17" s="960" t="s">
        <v>642</v>
      </c>
      <c r="L17" s="945"/>
      <c r="M17" s="945"/>
      <c r="N17" s="945"/>
      <c r="O17" s="945"/>
      <c r="P17" s="962"/>
      <c r="Q17" s="963"/>
    </row>
    <row r="18" spans="1:17" ht="21" customHeight="1" x14ac:dyDescent="0.15">
      <c r="A18" s="972"/>
      <c r="B18" s="960"/>
      <c r="C18" s="956"/>
      <c r="D18" s="969"/>
      <c r="E18" s="970"/>
      <c r="F18" s="970"/>
      <c r="G18" s="970"/>
      <c r="H18" s="971"/>
      <c r="I18" s="974"/>
      <c r="J18" s="976"/>
      <c r="K18" s="960"/>
      <c r="L18" s="946"/>
      <c r="M18" s="946"/>
      <c r="N18" s="946"/>
      <c r="O18" s="946"/>
      <c r="P18" s="948"/>
      <c r="Q18" s="949"/>
    </row>
    <row r="19" spans="1:17" ht="21" customHeight="1" x14ac:dyDescent="0.15">
      <c r="A19" s="972"/>
      <c r="B19" s="960"/>
      <c r="C19" s="956" t="s">
        <v>214</v>
      </c>
      <c r="D19" s="966" t="s">
        <v>632</v>
      </c>
      <c r="E19" s="967"/>
      <c r="F19" s="967"/>
      <c r="G19" s="967"/>
      <c r="H19" s="968"/>
      <c r="I19" s="974"/>
      <c r="J19" s="976"/>
      <c r="K19" s="960" t="s">
        <v>647</v>
      </c>
      <c r="L19" s="945"/>
      <c r="M19" s="945"/>
      <c r="N19" s="945"/>
      <c r="O19" s="945"/>
      <c r="P19" s="948"/>
      <c r="Q19" s="949"/>
    </row>
    <row r="20" spans="1:17" ht="21" customHeight="1" x14ac:dyDescent="0.15">
      <c r="A20" s="972"/>
      <c r="B20" s="960"/>
      <c r="C20" s="956"/>
      <c r="D20" s="969"/>
      <c r="E20" s="970"/>
      <c r="F20" s="970"/>
      <c r="G20" s="970"/>
      <c r="H20" s="971"/>
      <c r="I20" s="974"/>
      <c r="J20" s="976"/>
      <c r="K20" s="960"/>
      <c r="L20" s="946"/>
      <c r="M20" s="946"/>
      <c r="N20" s="946"/>
      <c r="O20" s="946"/>
      <c r="P20" s="964"/>
      <c r="Q20" s="965"/>
    </row>
    <row r="21" spans="1:17" ht="21" customHeight="1" x14ac:dyDescent="0.15">
      <c r="A21" s="972"/>
      <c r="B21" s="960" t="s">
        <v>636</v>
      </c>
      <c r="C21" s="952" t="s">
        <v>212</v>
      </c>
      <c r="D21" s="954" t="s">
        <v>637</v>
      </c>
      <c r="E21" s="956" t="s">
        <v>638</v>
      </c>
      <c r="F21" s="958" t="s">
        <v>639</v>
      </c>
      <c r="G21" s="570" t="s">
        <v>648</v>
      </c>
      <c r="H21" s="571" t="s">
        <v>641</v>
      </c>
      <c r="I21" s="974"/>
      <c r="J21" s="960" t="s">
        <v>636</v>
      </c>
      <c r="K21" s="960" t="s">
        <v>633</v>
      </c>
      <c r="L21" s="945"/>
      <c r="M21" s="945"/>
      <c r="N21" s="945"/>
      <c r="O21" s="945"/>
      <c r="P21" s="948"/>
      <c r="Q21" s="949"/>
    </row>
    <row r="22" spans="1:17" ht="21" customHeight="1" x14ac:dyDescent="0.15">
      <c r="A22" s="972"/>
      <c r="B22" s="960"/>
      <c r="C22" s="977"/>
      <c r="D22" s="978"/>
      <c r="E22" s="956"/>
      <c r="F22" s="979"/>
      <c r="G22" s="570" t="s">
        <v>649</v>
      </c>
      <c r="H22" s="571" t="s">
        <v>641</v>
      </c>
      <c r="I22" s="974"/>
      <c r="J22" s="960"/>
      <c r="K22" s="960"/>
      <c r="L22" s="946"/>
      <c r="M22" s="946"/>
      <c r="N22" s="946"/>
      <c r="O22" s="946"/>
      <c r="P22" s="948"/>
      <c r="Q22" s="949"/>
    </row>
    <row r="23" spans="1:17" ht="21" customHeight="1" x14ac:dyDescent="0.15">
      <c r="A23" s="972"/>
      <c r="B23" s="960"/>
      <c r="C23" s="952" t="s">
        <v>214</v>
      </c>
      <c r="D23" s="954" t="s">
        <v>637</v>
      </c>
      <c r="E23" s="956" t="s">
        <v>638</v>
      </c>
      <c r="F23" s="958" t="s">
        <v>639</v>
      </c>
      <c r="G23" s="570" t="s">
        <v>644</v>
      </c>
      <c r="H23" s="571" t="s">
        <v>641</v>
      </c>
      <c r="I23" s="974"/>
      <c r="J23" s="960"/>
      <c r="K23" s="960" t="s">
        <v>647</v>
      </c>
      <c r="L23" s="945"/>
      <c r="M23" s="945"/>
      <c r="N23" s="945"/>
      <c r="O23" s="945"/>
      <c r="P23" s="948"/>
      <c r="Q23" s="949"/>
    </row>
    <row r="24" spans="1:17" ht="21" customHeight="1" thickBot="1" x14ac:dyDescent="0.2">
      <c r="A24" s="973"/>
      <c r="B24" s="961"/>
      <c r="C24" s="953"/>
      <c r="D24" s="955"/>
      <c r="E24" s="957"/>
      <c r="F24" s="959"/>
      <c r="G24" s="572" t="s">
        <v>650</v>
      </c>
      <c r="H24" s="573" t="s">
        <v>641</v>
      </c>
      <c r="I24" s="975"/>
      <c r="J24" s="961"/>
      <c r="K24" s="961"/>
      <c r="L24" s="947"/>
      <c r="M24" s="947"/>
      <c r="N24" s="947"/>
      <c r="O24" s="947"/>
      <c r="P24" s="950"/>
      <c r="Q24" s="951"/>
    </row>
    <row r="25" spans="1:17" x14ac:dyDescent="0.15">
      <c r="A25" s="131"/>
      <c r="B25" s="131"/>
      <c r="C25" s="131"/>
      <c r="D25" s="131"/>
      <c r="E25" s="131"/>
      <c r="F25" s="131"/>
      <c r="G25" s="131"/>
      <c r="H25" s="131"/>
      <c r="I25" s="131"/>
      <c r="J25" s="131"/>
      <c r="K25" s="131"/>
      <c r="L25" s="131"/>
      <c r="M25" s="131"/>
      <c r="N25" s="131"/>
      <c r="O25" s="131"/>
      <c r="P25" s="170"/>
    </row>
    <row r="26" spans="1:17" x14ac:dyDescent="0.15">
      <c r="A26" s="159" t="s">
        <v>651</v>
      </c>
      <c r="B26" s="159"/>
      <c r="C26" s="159"/>
      <c r="D26" s="159"/>
      <c r="E26" s="159"/>
      <c r="F26" s="159"/>
      <c r="G26" s="159"/>
      <c r="H26" s="159"/>
      <c r="I26" s="159"/>
      <c r="J26" s="159"/>
      <c r="K26" s="159"/>
      <c r="L26" s="159"/>
      <c r="M26" s="159"/>
      <c r="N26" s="159"/>
      <c r="O26" s="131"/>
      <c r="P26" s="170"/>
    </row>
    <row r="27" spans="1:17" x14ac:dyDescent="0.15">
      <c r="A27" s="159"/>
      <c r="B27" s="159"/>
      <c r="C27" s="159"/>
      <c r="D27" s="159"/>
      <c r="E27" s="159"/>
      <c r="F27" s="159"/>
      <c r="G27" s="159"/>
      <c r="H27" s="159"/>
      <c r="I27" s="159"/>
      <c r="J27" s="159"/>
      <c r="K27" s="159"/>
      <c r="L27" s="159"/>
      <c r="M27" s="170"/>
      <c r="N27" s="170"/>
      <c r="O27" s="131"/>
      <c r="P27" s="170"/>
    </row>
    <row r="28" spans="1:17" x14ac:dyDescent="0.15">
      <c r="A28" s="159"/>
      <c r="B28" s="159"/>
      <c r="C28" s="159"/>
      <c r="D28" s="159"/>
      <c r="E28" s="159"/>
      <c r="F28" s="159"/>
      <c r="G28" s="159"/>
      <c r="H28" s="159"/>
      <c r="I28" s="159"/>
      <c r="J28" s="159"/>
      <c r="K28" s="159"/>
      <c r="L28" s="159"/>
      <c r="M28" s="170"/>
      <c r="N28" s="170"/>
      <c r="O28" s="131"/>
      <c r="P28" s="170"/>
    </row>
    <row r="29" spans="1:17" x14ac:dyDescent="0.15">
      <c r="A29" s="170"/>
      <c r="B29" s="170"/>
      <c r="C29" s="170"/>
      <c r="D29" s="170"/>
      <c r="E29" s="170"/>
      <c r="F29" s="170"/>
      <c r="G29" s="170"/>
      <c r="H29" s="170"/>
      <c r="I29" s="170"/>
      <c r="J29" s="170"/>
      <c r="K29" s="170"/>
      <c r="L29" s="170"/>
      <c r="M29" s="170"/>
      <c r="N29" s="170"/>
      <c r="O29" s="131"/>
      <c r="P29" s="170"/>
    </row>
    <row r="30" spans="1:17" x14ac:dyDescent="0.15">
      <c r="A30" s="170"/>
      <c r="B30" s="170"/>
      <c r="C30" s="170"/>
      <c r="D30" s="170"/>
      <c r="E30" s="170"/>
      <c r="F30" s="170"/>
      <c r="G30" s="170"/>
      <c r="H30" s="170"/>
      <c r="I30" s="170"/>
      <c r="J30" s="170"/>
      <c r="K30" s="170"/>
      <c r="L30" s="170"/>
      <c r="M30" s="170"/>
      <c r="N30" s="170"/>
      <c r="O30" s="131"/>
      <c r="P30" s="170"/>
    </row>
    <row r="31" spans="1:17" ht="17.25" customHeight="1" x14ac:dyDescent="0.15">
      <c r="A31" s="170"/>
      <c r="B31" s="170"/>
      <c r="C31" s="170"/>
      <c r="D31" s="170"/>
      <c r="E31" s="170"/>
      <c r="F31" s="170"/>
      <c r="G31" s="170"/>
      <c r="H31" s="170"/>
      <c r="I31" s="170"/>
      <c r="J31" s="170"/>
      <c r="K31" s="170"/>
      <c r="L31" s="170"/>
      <c r="M31" s="170"/>
      <c r="N31" s="170"/>
      <c r="O31" s="131"/>
      <c r="P31" s="170"/>
    </row>
    <row r="32" spans="1:17" x14ac:dyDescent="0.15">
      <c r="A32" s="170"/>
      <c r="B32" s="170"/>
      <c r="C32" s="170"/>
      <c r="D32" s="170"/>
      <c r="E32" s="170"/>
      <c r="F32" s="170"/>
      <c r="G32" s="170"/>
      <c r="H32" s="170"/>
      <c r="I32" s="170"/>
      <c r="J32" s="170"/>
      <c r="K32" s="170"/>
      <c r="L32" s="170"/>
      <c r="M32" s="170"/>
      <c r="N32" s="170"/>
      <c r="O32" s="159"/>
      <c r="P32" s="170"/>
    </row>
    <row r="33" spans="1:16" x14ac:dyDescent="0.15">
      <c r="A33" s="170"/>
      <c r="B33" s="170"/>
      <c r="C33" s="170"/>
      <c r="D33" s="170"/>
      <c r="E33" s="170"/>
      <c r="F33" s="170"/>
      <c r="G33" s="170"/>
      <c r="H33" s="170"/>
      <c r="I33" s="170"/>
      <c r="J33" s="170"/>
      <c r="K33" s="170"/>
      <c r="L33" s="170"/>
      <c r="M33" s="170"/>
      <c r="N33" s="170"/>
      <c r="O33" s="574"/>
      <c r="P33" s="170"/>
    </row>
    <row r="34" spans="1:16" x14ac:dyDescent="0.15">
      <c r="A34" s="170"/>
      <c r="B34" s="170"/>
      <c r="C34" s="170"/>
      <c r="D34" s="170"/>
      <c r="E34" s="170"/>
      <c r="F34" s="170"/>
      <c r="G34" s="170"/>
      <c r="H34" s="170"/>
      <c r="I34" s="170"/>
      <c r="J34" s="170"/>
      <c r="K34" s="170"/>
      <c r="L34" s="170"/>
      <c r="M34" s="170"/>
      <c r="N34" s="170"/>
      <c r="O34" s="574"/>
      <c r="P34" s="170"/>
    </row>
    <row r="35" spans="1:16" x14ac:dyDescent="0.15">
      <c r="A35" s="170"/>
      <c r="B35" s="170"/>
      <c r="C35" s="170"/>
      <c r="D35" s="170"/>
      <c r="E35" s="170"/>
      <c r="F35" s="170"/>
      <c r="G35" s="170"/>
      <c r="H35" s="170"/>
      <c r="I35" s="170"/>
      <c r="J35" s="170"/>
      <c r="K35" s="170"/>
      <c r="L35" s="170"/>
      <c r="M35" s="170"/>
      <c r="N35" s="170"/>
      <c r="O35" s="170"/>
      <c r="P35" s="170"/>
    </row>
    <row r="36" spans="1:16" x14ac:dyDescent="0.15">
      <c r="A36" s="170"/>
      <c r="B36" s="170"/>
      <c r="C36" s="170"/>
      <c r="D36" s="170"/>
      <c r="E36" s="170"/>
      <c r="F36" s="170"/>
      <c r="G36" s="170"/>
      <c r="H36" s="170"/>
      <c r="I36" s="170"/>
      <c r="J36" s="170"/>
      <c r="K36" s="170"/>
      <c r="L36" s="170"/>
      <c r="M36" s="170"/>
      <c r="N36" s="170"/>
      <c r="O36" s="170"/>
      <c r="P36" s="170"/>
    </row>
    <row r="37" spans="1:16" x14ac:dyDescent="0.15">
      <c r="A37" s="170"/>
      <c r="B37" s="170"/>
      <c r="C37" s="170"/>
      <c r="D37" s="170"/>
      <c r="E37" s="170"/>
      <c r="F37" s="170"/>
      <c r="G37" s="170"/>
      <c r="H37" s="170"/>
      <c r="I37" s="170"/>
      <c r="J37" s="170"/>
      <c r="K37" s="170"/>
      <c r="L37" s="170"/>
      <c r="M37" s="170"/>
      <c r="N37" s="170"/>
      <c r="O37" s="170"/>
      <c r="P37" s="170"/>
    </row>
    <row r="38" spans="1:16" x14ac:dyDescent="0.15">
      <c r="A38" s="170"/>
      <c r="B38" s="170"/>
      <c r="C38" s="170"/>
      <c r="D38" s="170"/>
      <c r="E38" s="170"/>
      <c r="F38" s="170"/>
      <c r="G38" s="170"/>
      <c r="H38" s="170"/>
      <c r="I38" s="170"/>
      <c r="J38" s="170"/>
      <c r="K38" s="170"/>
      <c r="L38" s="170"/>
      <c r="M38" s="170"/>
      <c r="N38" s="170"/>
      <c r="O38" s="170"/>
      <c r="P38" s="170"/>
    </row>
    <row r="39" spans="1:16" x14ac:dyDescent="0.15">
      <c r="O39" s="170"/>
    </row>
    <row r="40" spans="1:16" x14ac:dyDescent="0.15">
      <c r="O40" s="170"/>
    </row>
    <row r="41" spans="1:16" x14ac:dyDescent="0.15">
      <c r="O41" s="170"/>
    </row>
    <row r="42" spans="1:16" x14ac:dyDescent="0.15">
      <c r="O42" s="170"/>
    </row>
  </sheetData>
  <mergeCells count="103">
    <mergeCell ref="A1:O1"/>
    <mergeCell ref="A3:H3"/>
    <mergeCell ref="I3:Q3"/>
    <mergeCell ref="A4:B4"/>
    <mergeCell ref="C4:H4"/>
    <mergeCell ref="I4:K4"/>
    <mergeCell ref="P4:Q4"/>
    <mergeCell ref="A7:B7"/>
    <mergeCell ref="C7:H7"/>
    <mergeCell ref="I7:K7"/>
    <mergeCell ref="P7:Q7"/>
    <mergeCell ref="A8:B8"/>
    <mergeCell ref="C8:H8"/>
    <mergeCell ref="I8:K8"/>
    <mergeCell ref="P8:Q8"/>
    <mergeCell ref="A5:B5"/>
    <mergeCell ref="C5:H5"/>
    <mergeCell ref="I5:K5"/>
    <mergeCell ref="P5:Q5"/>
    <mergeCell ref="A6:B6"/>
    <mergeCell ref="C6:H6"/>
    <mergeCell ref="I6:K6"/>
    <mergeCell ref="P6:Q6"/>
    <mergeCell ref="M9:M10"/>
    <mergeCell ref="N9:N10"/>
    <mergeCell ref="O9:O10"/>
    <mergeCell ref="P9:Q12"/>
    <mergeCell ref="K11:K12"/>
    <mergeCell ref="L11:L12"/>
    <mergeCell ref="M11:M12"/>
    <mergeCell ref="N11:N12"/>
    <mergeCell ref="O11:O12"/>
    <mergeCell ref="P13:Q16"/>
    <mergeCell ref="C15:C16"/>
    <mergeCell ref="D15:D16"/>
    <mergeCell ref="E15:E16"/>
    <mergeCell ref="F15:F16"/>
    <mergeCell ref="K15:K16"/>
    <mergeCell ref="L15:L16"/>
    <mergeCell ref="M15:M16"/>
    <mergeCell ref="N15:N16"/>
    <mergeCell ref="O15:O16"/>
    <mergeCell ref="I9:I16"/>
    <mergeCell ref="J9:J12"/>
    <mergeCell ref="C11:C12"/>
    <mergeCell ref="D11:H12"/>
    <mergeCell ref="N13:N14"/>
    <mergeCell ref="O13:O14"/>
    <mergeCell ref="C13:C14"/>
    <mergeCell ref="D13:D14"/>
    <mergeCell ref="E13:E14"/>
    <mergeCell ref="F13:F14"/>
    <mergeCell ref="J13:J16"/>
    <mergeCell ref="K13:K14"/>
    <mergeCell ref="L13:L14"/>
    <mergeCell ref="M13:M14"/>
    <mergeCell ref="A17:A24"/>
    <mergeCell ref="B17:B20"/>
    <mergeCell ref="C17:C18"/>
    <mergeCell ref="D17:H18"/>
    <mergeCell ref="I17:I24"/>
    <mergeCell ref="J17:J20"/>
    <mergeCell ref="K17:K18"/>
    <mergeCell ref="L17:L18"/>
    <mergeCell ref="A9:A16"/>
    <mergeCell ref="B21:B24"/>
    <mergeCell ref="C21:C22"/>
    <mergeCell ref="D21:D22"/>
    <mergeCell ref="E21:E22"/>
    <mergeCell ref="F21:F22"/>
    <mergeCell ref="J21:J24"/>
    <mergeCell ref="K21:K22"/>
    <mergeCell ref="L21:L22"/>
    <mergeCell ref="B9:B12"/>
    <mergeCell ref="C9:C10"/>
    <mergeCell ref="D9:H10"/>
    <mergeCell ref="B13:B16"/>
    <mergeCell ref="K9:K10"/>
    <mergeCell ref="L9:L10"/>
    <mergeCell ref="M17:M18"/>
    <mergeCell ref="N17:N18"/>
    <mergeCell ref="O17:O18"/>
    <mergeCell ref="P17:Q20"/>
    <mergeCell ref="C19:C20"/>
    <mergeCell ref="D19:H20"/>
    <mergeCell ref="K19:K20"/>
    <mergeCell ref="L19:L20"/>
    <mergeCell ref="M19:M20"/>
    <mergeCell ref="N19:N20"/>
    <mergeCell ref="O19:O20"/>
    <mergeCell ref="M21:M22"/>
    <mergeCell ref="N23:N24"/>
    <mergeCell ref="O23:O24"/>
    <mergeCell ref="N21:N22"/>
    <mergeCell ref="O21:O22"/>
    <mergeCell ref="P21:Q24"/>
    <mergeCell ref="C23:C24"/>
    <mergeCell ref="D23:D24"/>
    <mergeCell ref="E23:E24"/>
    <mergeCell ref="F23:F24"/>
    <mergeCell ref="K23:K24"/>
    <mergeCell ref="L23:L24"/>
    <mergeCell ref="M23:M24"/>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J41"/>
  <sheetViews>
    <sheetView view="pageBreakPreview" zoomScaleNormal="100" zoomScaleSheetLayoutView="100" workbookViewId="0">
      <selection activeCell="F4" sqref="F4"/>
    </sheetView>
  </sheetViews>
  <sheetFormatPr defaultRowHeight="13.5" x14ac:dyDescent="0.15"/>
  <cols>
    <col min="1" max="1" width="11.125" style="76" customWidth="1"/>
    <col min="2" max="2" width="10.375" style="76" customWidth="1"/>
    <col min="3" max="3" width="7.25" style="76" customWidth="1"/>
    <col min="4" max="4" width="9.625" style="76" customWidth="1"/>
    <col min="5" max="5" width="11.125" style="76" customWidth="1"/>
    <col min="6" max="6" width="9.625" style="76" customWidth="1"/>
    <col min="7" max="7" width="5.875" style="76" customWidth="1"/>
    <col min="8" max="8" width="6.625" style="76" customWidth="1"/>
    <col min="9" max="9" width="9.625" style="76" customWidth="1"/>
    <col min="10" max="10" width="6.125" style="76" customWidth="1"/>
    <col min="11" max="16384" width="9" style="76"/>
  </cols>
  <sheetData>
    <row r="1" spans="1:10" ht="14.25" thickBot="1" x14ac:dyDescent="0.2">
      <c r="H1" s="643" t="s">
        <v>247</v>
      </c>
      <c r="I1" s="643"/>
      <c r="J1" s="643"/>
    </row>
    <row r="2" spans="1:10" ht="36" customHeight="1" thickBot="1" x14ac:dyDescent="0.2">
      <c r="A2" s="588" t="s">
        <v>0</v>
      </c>
      <c r="B2" s="589"/>
      <c r="C2" s="589"/>
      <c r="D2" s="589"/>
      <c r="E2" s="589"/>
      <c r="F2" s="589"/>
      <c r="G2" s="589"/>
      <c r="H2" s="589"/>
      <c r="I2" s="589"/>
      <c r="J2" s="590"/>
    </row>
    <row r="3" spans="1:10" ht="25.5" customHeight="1" x14ac:dyDescent="0.15">
      <c r="A3" s="31" t="s">
        <v>1</v>
      </c>
      <c r="B3" s="644" t="s">
        <v>249</v>
      </c>
      <c r="C3" s="645"/>
      <c r="D3" s="57" t="s">
        <v>137</v>
      </c>
      <c r="E3" s="57" t="s">
        <v>135</v>
      </c>
      <c r="F3" s="669" t="s">
        <v>653</v>
      </c>
      <c r="G3" s="670"/>
      <c r="H3" s="670"/>
      <c r="I3" s="670"/>
      <c r="J3" s="671"/>
    </row>
    <row r="4" spans="1:10" ht="23.1" customHeight="1" x14ac:dyDescent="0.15">
      <c r="A4" s="32" t="s">
        <v>4</v>
      </c>
      <c r="B4" s="667" t="s">
        <v>142</v>
      </c>
      <c r="C4" s="666"/>
      <c r="D4" s="668"/>
      <c r="E4" s="74" t="s">
        <v>136</v>
      </c>
      <c r="F4" s="168" t="s">
        <v>252</v>
      </c>
      <c r="G4" s="169">
        <v>5</v>
      </c>
      <c r="H4" s="166" t="s">
        <v>250</v>
      </c>
      <c r="I4" s="169">
        <v>10</v>
      </c>
      <c r="J4" s="167" t="s">
        <v>251</v>
      </c>
    </row>
    <row r="5" spans="1:10" ht="23.1" customHeight="1" x14ac:dyDescent="0.15">
      <c r="A5" s="56" t="s">
        <v>6</v>
      </c>
      <c r="B5" s="646" t="s">
        <v>96</v>
      </c>
      <c r="C5" s="617"/>
      <c r="D5" s="617"/>
      <c r="E5" s="617"/>
      <c r="F5" s="617"/>
      <c r="G5" s="617"/>
      <c r="H5" s="617"/>
      <c r="I5" s="617"/>
      <c r="J5" s="618"/>
    </row>
    <row r="6" spans="1:10" ht="23.1" customHeight="1" x14ac:dyDescent="0.15">
      <c r="A6" s="598" t="s">
        <v>8</v>
      </c>
      <c r="B6" s="39" t="s">
        <v>9</v>
      </c>
      <c r="C6" s="61" t="s">
        <v>120</v>
      </c>
      <c r="D6" s="84">
        <v>2</v>
      </c>
      <c r="E6" s="59" t="s">
        <v>124</v>
      </c>
      <c r="F6" s="85">
        <v>0</v>
      </c>
      <c r="G6" s="59" t="s">
        <v>111</v>
      </c>
      <c r="H6" s="666"/>
      <c r="I6" s="666"/>
      <c r="J6" s="597"/>
    </row>
    <row r="7" spans="1:10" ht="23.1" customHeight="1" x14ac:dyDescent="0.15">
      <c r="A7" s="599"/>
      <c r="B7" s="40" t="s">
        <v>11</v>
      </c>
      <c r="C7" s="69" t="s">
        <v>121</v>
      </c>
      <c r="D7" s="85">
        <v>100</v>
      </c>
      <c r="E7" s="59" t="s">
        <v>125</v>
      </c>
      <c r="F7" s="85">
        <v>50</v>
      </c>
      <c r="G7" s="59" t="s">
        <v>112</v>
      </c>
      <c r="H7" s="59" t="s">
        <v>122</v>
      </c>
      <c r="I7" s="86">
        <f>SUM(D7,F7)</f>
        <v>150</v>
      </c>
      <c r="J7" s="55" t="s">
        <v>112</v>
      </c>
    </row>
    <row r="8" spans="1:10" ht="23.1" customHeight="1" x14ac:dyDescent="0.15">
      <c r="A8" s="56" t="s">
        <v>13</v>
      </c>
      <c r="B8" s="52" t="s">
        <v>106</v>
      </c>
      <c r="C8" s="53"/>
      <c r="D8" s="54" t="s">
        <v>108</v>
      </c>
      <c r="E8" s="60" t="s">
        <v>107</v>
      </c>
      <c r="F8" s="53" t="s">
        <v>109</v>
      </c>
      <c r="G8" s="60"/>
      <c r="H8" s="66" t="s">
        <v>116</v>
      </c>
      <c r="I8" s="66"/>
      <c r="J8" s="51"/>
    </row>
    <row r="9" spans="1:10" ht="23.1" customHeight="1" x14ac:dyDescent="0.15">
      <c r="A9" s="598" t="s">
        <v>15</v>
      </c>
      <c r="B9" s="585" t="s">
        <v>97</v>
      </c>
      <c r="C9" s="586"/>
      <c r="D9" s="586"/>
      <c r="E9" s="586"/>
      <c r="F9" s="586"/>
      <c r="G9" s="586"/>
      <c r="H9" s="586"/>
      <c r="I9" s="586"/>
      <c r="J9" s="587"/>
    </row>
    <row r="10" spans="1:10" ht="23.1" customHeight="1" x14ac:dyDescent="0.15">
      <c r="A10" s="602"/>
      <c r="B10" s="603" t="s">
        <v>98</v>
      </c>
      <c r="C10" s="604"/>
      <c r="D10" s="604"/>
      <c r="E10" s="604"/>
      <c r="F10" s="604"/>
      <c r="G10" s="604"/>
      <c r="H10" s="604"/>
      <c r="I10" s="604"/>
      <c r="J10" s="605"/>
    </row>
    <row r="11" spans="1:10" ht="23.1" customHeight="1" x14ac:dyDescent="0.15">
      <c r="A11" s="602"/>
      <c r="B11" s="606" t="s">
        <v>18</v>
      </c>
      <c r="C11" s="607"/>
      <c r="D11" s="607"/>
      <c r="E11" s="607"/>
      <c r="F11" s="607"/>
      <c r="G11" s="607"/>
      <c r="H11" s="607"/>
      <c r="I11" s="607"/>
      <c r="J11" s="608"/>
    </row>
    <row r="12" spans="1:10" ht="23.1" customHeight="1" x14ac:dyDescent="0.15">
      <c r="A12" s="599"/>
      <c r="B12" s="585" t="s">
        <v>99</v>
      </c>
      <c r="C12" s="586"/>
      <c r="D12" s="586"/>
      <c r="E12" s="586"/>
      <c r="F12" s="586"/>
      <c r="G12" s="586"/>
      <c r="H12" s="586"/>
      <c r="I12" s="586"/>
      <c r="J12" s="587"/>
    </row>
    <row r="13" spans="1:10" ht="23.1" customHeight="1" x14ac:dyDescent="0.15">
      <c r="A13" s="56" t="s">
        <v>20</v>
      </c>
      <c r="B13" s="659"/>
      <c r="C13" s="660"/>
      <c r="D13" s="660"/>
      <c r="E13" s="661"/>
      <c r="F13" s="75" t="s">
        <v>21</v>
      </c>
      <c r="G13" s="662"/>
      <c r="H13" s="651"/>
      <c r="I13" s="651"/>
      <c r="J13" s="663"/>
    </row>
    <row r="14" spans="1:10" ht="23.1" customHeight="1" x14ac:dyDescent="0.15">
      <c r="A14" s="598" t="s">
        <v>22</v>
      </c>
      <c r="B14" s="52" t="s">
        <v>123</v>
      </c>
      <c r="C14" s="62"/>
      <c r="D14" s="62"/>
      <c r="E14" s="65" t="s">
        <v>113</v>
      </c>
      <c r="F14" s="84"/>
      <c r="G14" s="62" t="s">
        <v>114</v>
      </c>
      <c r="H14" s="651"/>
      <c r="I14" s="651"/>
      <c r="J14" s="63" t="s">
        <v>115</v>
      </c>
    </row>
    <row r="15" spans="1:10" ht="23.1" customHeight="1" x14ac:dyDescent="0.15">
      <c r="A15" s="602"/>
      <c r="B15" s="612" t="s">
        <v>100</v>
      </c>
      <c r="C15" s="600"/>
      <c r="D15" s="600"/>
      <c r="E15" s="600"/>
      <c r="F15" s="600"/>
      <c r="G15" s="600"/>
      <c r="H15" s="600"/>
      <c r="I15" s="600"/>
      <c r="J15" s="601"/>
    </row>
    <row r="16" spans="1:10" ht="23.1" customHeight="1" x14ac:dyDescent="0.15">
      <c r="A16" s="602"/>
      <c r="B16" s="585" t="s">
        <v>101</v>
      </c>
      <c r="C16" s="586"/>
      <c r="D16" s="586"/>
      <c r="E16" s="586"/>
      <c r="F16" s="586"/>
      <c r="G16" s="586"/>
      <c r="H16" s="586"/>
      <c r="I16" s="586"/>
      <c r="J16" s="587"/>
    </row>
    <row r="17" spans="1:10" ht="23.1" customHeight="1" x14ac:dyDescent="0.15">
      <c r="A17" s="602"/>
      <c r="B17" s="612" t="s">
        <v>138</v>
      </c>
      <c r="C17" s="600"/>
      <c r="D17" s="600"/>
      <c r="E17" s="600"/>
      <c r="F17" s="600"/>
      <c r="G17" s="600"/>
      <c r="H17" s="600"/>
      <c r="I17" s="600"/>
      <c r="J17" s="601"/>
    </row>
    <row r="18" spans="1:10" ht="23.1" customHeight="1" x14ac:dyDescent="0.15">
      <c r="A18" s="599"/>
      <c r="B18" s="585" t="s">
        <v>102</v>
      </c>
      <c r="C18" s="586"/>
      <c r="D18" s="586"/>
      <c r="E18" s="586"/>
      <c r="F18" s="586"/>
      <c r="G18" s="586"/>
      <c r="H18" s="586"/>
      <c r="I18" s="586"/>
      <c r="J18" s="587"/>
    </row>
    <row r="19" spans="1:10" ht="23.1" customHeight="1" x14ac:dyDescent="0.15">
      <c r="A19" s="602" t="s">
        <v>26</v>
      </c>
      <c r="B19" s="52" t="s">
        <v>123</v>
      </c>
      <c r="C19" s="62"/>
      <c r="D19" s="62"/>
      <c r="E19" s="65" t="s">
        <v>113</v>
      </c>
      <c r="F19" s="84"/>
      <c r="G19" s="62" t="s">
        <v>114</v>
      </c>
      <c r="H19" s="651"/>
      <c r="I19" s="651"/>
      <c r="J19" s="63" t="s">
        <v>115</v>
      </c>
    </row>
    <row r="20" spans="1:10" ht="23.1" customHeight="1" x14ac:dyDescent="0.15">
      <c r="A20" s="602"/>
      <c r="B20" s="585" t="s">
        <v>103</v>
      </c>
      <c r="C20" s="586"/>
      <c r="D20" s="586"/>
      <c r="E20" s="586"/>
      <c r="F20" s="586"/>
      <c r="G20" s="586"/>
      <c r="H20" s="586"/>
      <c r="I20" s="586"/>
      <c r="J20" s="587"/>
    </row>
    <row r="21" spans="1:10" ht="23.1" customHeight="1" x14ac:dyDescent="0.15">
      <c r="A21" s="602"/>
      <c r="B21" s="612" t="s">
        <v>104</v>
      </c>
      <c r="C21" s="600"/>
      <c r="D21" s="600"/>
      <c r="E21" s="600"/>
      <c r="F21" s="600"/>
      <c r="G21" s="600"/>
      <c r="H21" s="600"/>
      <c r="I21" s="600"/>
      <c r="J21" s="601"/>
    </row>
    <row r="22" spans="1:10" ht="23.1" customHeight="1" x14ac:dyDescent="0.15">
      <c r="A22" s="602"/>
      <c r="B22" s="585" t="s">
        <v>105</v>
      </c>
      <c r="C22" s="586"/>
      <c r="D22" s="586"/>
      <c r="E22" s="586"/>
      <c r="F22" s="586"/>
      <c r="G22" s="586"/>
      <c r="H22" s="586"/>
      <c r="I22" s="586"/>
      <c r="J22" s="587"/>
    </row>
    <row r="23" spans="1:10" ht="23.1" customHeight="1" x14ac:dyDescent="0.15">
      <c r="A23" s="32" t="s">
        <v>31</v>
      </c>
      <c r="B23" s="647" t="s">
        <v>420</v>
      </c>
      <c r="C23" s="648"/>
      <c r="D23" s="648"/>
      <c r="E23" s="649"/>
      <c r="F23" s="649"/>
      <c r="G23" s="649"/>
      <c r="H23" s="649"/>
      <c r="I23" s="649"/>
      <c r="J23" s="650"/>
    </row>
    <row r="24" spans="1:10" ht="23.1" customHeight="1" x14ac:dyDescent="0.15">
      <c r="A24" s="602" t="s">
        <v>32</v>
      </c>
      <c r="B24" s="42" t="s">
        <v>33</v>
      </c>
      <c r="C24" s="672" t="s">
        <v>130</v>
      </c>
      <c r="D24" s="655"/>
      <c r="E24" s="62" t="s">
        <v>134</v>
      </c>
      <c r="F24" s="651"/>
      <c r="G24" s="651"/>
      <c r="H24" s="651"/>
      <c r="I24" s="66" t="s">
        <v>110</v>
      </c>
      <c r="J24" s="63"/>
    </row>
    <row r="25" spans="1:10" ht="23.1" customHeight="1" x14ac:dyDescent="0.15">
      <c r="A25" s="602"/>
      <c r="B25" s="43" t="s">
        <v>35</v>
      </c>
      <c r="C25" s="675" t="s">
        <v>130</v>
      </c>
      <c r="D25" s="676"/>
      <c r="E25" s="62" t="s">
        <v>133</v>
      </c>
      <c r="F25" s="651"/>
      <c r="G25" s="651"/>
      <c r="H25" s="651"/>
      <c r="I25" s="54" t="s">
        <v>110</v>
      </c>
      <c r="J25" s="51"/>
    </row>
    <row r="26" spans="1:10" ht="23.1" customHeight="1" thickBot="1" x14ac:dyDescent="0.2">
      <c r="A26" s="613"/>
      <c r="B26" s="44" t="s">
        <v>36</v>
      </c>
      <c r="C26" s="673" t="s">
        <v>130</v>
      </c>
      <c r="D26" s="674"/>
      <c r="E26" s="67" t="s">
        <v>133</v>
      </c>
      <c r="F26" s="677"/>
      <c r="G26" s="677"/>
      <c r="H26" s="677"/>
      <c r="I26" s="58" t="s">
        <v>110</v>
      </c>
      <c r="J26" s="64"/>
    </row>
    <row r="27" spans="1:10" hidden="1" x14ac:dyDescent="0.15">
      <c r="A27" s="77"/>
      <c r="B27" s="77"/>
      <c r="C27" s="77"/>
      <c r="D27" s="77"/>
      <c r="E27" s="77"/>
      <c r="F27" s="77"/>
      <c r="G27" s="77"/>
      <c r="H27" s="77"/>
      <c r="I27" s="77"/>
      <c r="J27" s="77"/>
    </row>
    <row r="28" spans="1:10" ht="14.25" thickBot="1" x14ac:dyDescent="0.2">
      <c r="A28" s="78"/>
    </row>
    <row r="29" spans="1:10" ht="27" customHeight="1" thickBot="1" x14ac:dyDescent="0.2">
      <c r="A29" s="624" t="s">
        <v>38</v>
      </c>
      <c r="B29" s="625"/>
      <c r="C29" s="625"/>
      <c r="D29" s="625"/>
      <c r="E29" s="625"/>
      <c r="F29" s="625"/>
      <c r="G29" s="625"/>
      <c r="H29" s="625"/>
      <c r="I29" s="625"/>
      <c r="J29" s="626"/>
    </row>
    <row r="30" spans="1:10" ht="24.95" customHeight="1" x14ac:dyDescent="0.15">
      <c r="A30" s="627" t="s">
        <v>39</v>
      </c>
      <c r="B30" s="72" t="s">
        <v>83</v>
      </c>
      <c r="C30" s="652" t="s">
        <v>130</v>
      </c>
      <c r="D30" s="653"/>
      <c r="E30" s="656" t="s">
        <v>81</v>
      </c>
      <c r="F30" s="657"/>
      <c r="G30" s="657"/>
      <c r="H30" s="657"/>
      <c r="I30" s="657"/>
      <c r="J30" s="658"/>
    </row>
    <row r="31" spans="1:10" ht="24.95" customHeight="1" x14ac:dyDescent="0.15">
      <c r="A31" s="628"/>
      <c r="B31" s="73" t="s">
        <v>84</v>
      </c>
      <c r="C31" s="654" t="s">
        <v>131</v>
      </c>
      <c r="D31" s="655"/>
      <c r="E31" s="71" t="s">
        <v>127</v>
      </c>
      <c r="F31" s="79" t="s">
        <v>129</v>
      </c>
      <c r="G31" s="80" t="s">
        <v>128</v>
      </c>
      <c r="H31" s="80" t="s">
        <v>132</v>
      </c>
      <c r="I31" s="80"/>
      <c r="J31" s="81"/>
    </row>
    <row r="32" spans="1:10" ht="24.95" customHeight="1" x14ac:dyDescent="0.15">
      <c r="A32" s="631" t="s">
        <v>40</v>
      </c>
      <c r="B32" s="678"/>
      <c r="C32" s="62" t="s">
        <v>139</v>
      </c>
      <c r="D32" s="62"/>
      <c r="E32" s="62"/>
      <c r="F32" s="65" t="s">
        <v>126</v>
      </c>
      <c r="G32" s="681"/>
      <c r="H32" s="681"/>
      <c r="I32" s="681"/>
      <c r="J32" s="63" t="s">
        <v>117</v>
      </c>
    </row>
    <row r="33" spans="1:10" ht="24.95" customHeight="1" x14ac:dyDescent="0.15">
      <c r="A33" s="633"/>
      <c r="B33" s="679"/>
      <c r="C33" s="62" t="s">
        <v>140</v>
      </c>
      <c r="D33" s="62"/>
      <c r="E33" s="62"/>
      <c r="F33" s="65" t="s">
        <v>126</v>
      </c>
      <c r="G33" s="681"/>
      <c r="H33" s="681"/>
      <c r="I33" s="681"/>
      <c r="J33" s="63" t="s">
        <v>118</v>
      </c>
    </row>
    <row r="34" spans="1:10" ht="24.95" customHeight="1" thickBot="1" x14ac:dyDescent="0.2">
      <c r="A34" s="635"/>
      <c r="B34" s="680"/>
      <c r="C34" s="67" t="s">
        <v>141</v>
      </c>
      <c r="D34" s="67"/>
      <c r="E34" s="67"/>
      <c r="F34" s="70" t="s">
        <v>126</v>
      </c>
      <c r="G34" s="682"/>
      <c r="H34" s="682"/>
      <c r="I34" s="682"/>
      <c r="J34" s="68" t="s">
        <v>119</v>
      </c>
    </row>
    <row r="35" spans="1:10" ht="14.25" thickBot="1" x14ac:dyDescent="0.2">
      <c r="A35" s="78"/>
    </row>
    <row r="36" spans="1:10" ht="30" customHeight="1" thickBot="1" x14ac:dyDescent="0.2">
      <c r="A36" s="7"/>
      <c r="F36" s="82" t="s">
        <v>44</v>
      </c>
      <c r="G36" s="664"/>
      <c r="H36" s="664"/>
      <c r="I36" s="664"/>
      <c r="J36" s="665"/>
    </row>
    <row r="37" spans="1:10" x14ac:dyDescent="0.15">
      <c r="A37" s="7"/>
    </row>
    <row r="38" spans="1:10" x14ac:dyDescent="0.15">
      <c r="F38" s="76" t="s">
        <v>252</v>
      </c>
    </row>
    <row r="39" spans="1:10" x14ac:dyDescent="0.15">
      <c r="F39" s="76" t="s">
        <v>253</v>
      </c>
    </row>
    <row r="40" spans="1:10" x14ac:dyDescent="0.15">
      <c r="F40" s="76" t="s">
        <v>254</v>
      </c>
    </row>
    <row r="41" spans="1:10" x14ac:dyDescent="0.15">
      <c r="F41" s="76" t="s">
        <v>255</v>
      </c>
    </row>
  </sheetData>
  <mergeCells count="44">
    <mergeCell ref="G36:J36"/>
    <mergeCell ref="H6:J6"/>
    <mergeCell ref="B4:D4"/>
    <mergeCell ref="F3:J3"/>
    <mergeCell ref="C24:D24"/>
    <mergeCell ref="C26:D26"/>
    <mergeCell ref="C25:D25"/>
    <mergeCell ref="F24:H24"/>
    <mergeCell ref="F25:H25"/>
    <mergeCell ref="F26:H26"/>
    <mergeCell ref="A32:B34"/>
    <mergeCell ref="G32:I32"/>
    <mergeCell ref="G33:I33"/>
    <mergeCell ref="G34:I34"/>
    <mergeCell ref="A29:J29"/>
    <mergeCell ref="A30:A31"/>
    <mergeCell ref="C30:D30"/>
    <mergeCell ref="C31:D31"/>
    <mergeCell ref="E30:J30"/>
    <mergeCell ref="A24:A26"/>
    <mergeCell ref="B13:E13"/>
    <mergeCell ref="G13:J13"/>
    <mergeCell ref="A14:A18"/>
    <mergeCell ref="B15:J15"/>
    <mergeCell ref="B16:J16"/>
    <mergeCell ref="B17:J17"/>
    <mergeCell ref="B18:J18"/>
    <mergeCell ref="H14:I14"/>
    <mergeCell ref="A19:A22"/>
    <mergeCell ref="B20:J20"/>
    <mergeCell ref="B21:J21"/>
    <mergeCell ref="B22:J22"/>
    <mergeCell ref="B23:J23"/>
    <mergeCell ref="H19:I19"/>
    <mergeCell ref="A9:A12"/>
    <mergeCell ref="B9:J9"/>
    <mergeCell ref="B10:J10"/>
    <mergeCell ref="B11:J11"/>
    <mergeCell ref="B12:J12"/>
    <mergeCell ref="H1:J1"/>
    <mergeCell ref="A2:J2"/>
    <mergeCell ref="B3:C3"/>
    <mergeCell ref="B5:J5"/>
    <mergeCell ref="A6:A7"/>
  </mergeCells>
  <phoneticPr fontId="1"/>
  <dataValidations count="1">
    <dataValidation type="list" allowBlank="1" showInputMessage="1" showErrorMessage="1" sqref="F4">
      <formula1>$F$38:$F$41</formula1>
    </dataValidation>
  </dataValidations>
  <printOptions horizontalCentered="1" verticalCentered="1"/>
  <pageMargins left="0.78740157480314965" right="0.70866141732283472" top="0.74803149606299213"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85725</xdr:colOff>
                    <xdr:row>3</xdr:row>
                    <xdr:rowOff>57150</xdr:rowOff>
                  </from>
                  <to>
                    <xdr:col>1</xdr:col>
                    <xdr:colOff>285750</xdr:colOff>
                    <xdr:row>3</xdr:row>
                    <xdr:rowOff>228600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314325</xdr:colOff>
                    <xdr:row>3</xdr:row>
                    <xdr:rowOff>57150</xdr:rowOff>
                  </from>
                  <to>
                    <xdr:col>2</xdr:col>
                    <xdr:colOff>514350</xdr:colOff>
                    <xdr:row>3</xdr:row>
                    <xdr:rowOff>228600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xdr:col>
                    <xdr:colOff>571500</xdr:colOff>
                    <xdr:row>4</xdr:row>
                    <xdr:rowOff>57150</xdr:rowOff>
                  </from>
                  <to>
                    <xdr:col>6</xdr:col>
                    <xdr:colOff>38100</xdr:colOff>
                    <xdr:row>4</xdr:row>
                    <xdr:rowOff>228600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xdr:col>
                    <xdr:colOff>85725</xdr:colOff>
                    <xdr:row>4</xdr:row>
                    <xdr:rowOff>57150</xdr:rowOff>
                  </from>
                  <to>
                    <xdr:col>1</xdr:col>
                    <xdr:colOff>285750</xdr:colOff>
                    <xdr:row>4</xdr:row>
                    <xdr:rowOff>228600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xdr:col>
                    <xdr:colOff>390525</xdr:colOff>
                    <xdr:row>4</xdr:row>
                    <xdr:rowOff>57150</xdr:rowOff>
                  </from>
                  <to>
                    <xdr:col>3</xdr:col>
                    <xdr:colOff>590550</xdr:colOff>
                    <xdr:row>4</xdr:row>
                    <xdr:rowOff>228600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xdr:col>
                    <xdr:colOff>85725</xdr:colOff>
                    <xdr:row>8</xdr:row>
                    <xdr:rowOff>57150</xdr:rowOff>
                  </from>
                  <to>
                    <xdr:col>1</xdr:col>
                    <xdr:colOff>285750</xdr:colOff>
                    <xdr:row>8</xdr:row>
                    <xdr:rowOff>228600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xdr:col>
                    <xdr:colOff>85725</xdr:colOff>
                    <xdr:row>9</xdr:row>
                    <xdr:rowOff>47625</xdr:rowOff>
                  </from>
                  <to>
                    <xdr:col>1</xdr:col>
                    <xdr:colOff>285750</xdr:colOff>
                    <xdr:row>9</xdr:row>
                    <xdr:rowOff>219075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xdr:col>
                    <xdr:colOff>85725</xdr:colOff>
                    <xdr:row>11</xdr:row>
                    <xdr:rowOff>57150</xdr:rowOff>
                  </from>
                  <to>
                    <xdr:col>1</xdr:col>
                    <xdr:colOff>285750</xdr:colOff>
                    <xdr:row>11</xdr:row>
                    <xdr:rowOff>228600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xdr:col>
                    <xdr:colOff>666750</xdr:colOff>
                    <xdr:row>13</xdr:row>
                    <xdr:rowOff>66675</xdr:rowOff>
                  </from>
                  <to>
                    <xdr:col>2</xdr:col>
                    <xdr:colOff>76200</xdr:colOff>
                    <xdr:row>13</xdr:row>
                    <xdr:rowOff>238125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2</xdr:col>
                    <xdr:colOff>419100</xdr:colOff>
                    <xdr:row>13</xdr:row>
                    <xdr:rowOff>66675</xdr:rowOff>
                  </from>
                  <to>
                    <xdr:col>3</xdr:col>
                    <xdr:colOff>66675</xdr:colOff>
                    <xdr:row>13</xdr:row>
                    <xdr:rowOff>238125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xdr:col>
                    <xdr:colOff>95250</xdr:colOff>
                    <xdr:row>14</xdr:row>
                    <xdr:rowOff>47625</xdr:rowOff>
                  </from>
                  <to>
                    <xdr:col>1</xdr:col>
                    <xdr:colOff>295275</xdr:colOff>
                    <xdr:row>14</xdr:row>
                    <xdr:rowOff>219075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xdr:col>
                    <xdr:colOff>95250</xdr:colOff>
                    <xdr:row>15</xdr:row>
                    <xdr:rowOff>47625</xdr:rowOff>
                  </from>
                  <to>
                    <xdr:col>1</xdr:col>
                    <xdr:colOff>295275</xdr:colOff>
                    <xdr:row>15</xdr:row>
                    <xdr:rowOff>219075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xdr:col>
                    <xdr:colOff>95250</xdr:colOff>
                    <xdr:row>16</xdr:row>
                    <xdr:rowOff>57150</xdr:rowOff>
                  </from>
                  <to>
                    <xdr:col>1</xdr:col>
                    <xdr:colOff>295275</xdr:colOff>
                    <xdr:row>16</xdr:row>
                    <xdr:rowOff>228600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xdr:col>
                    <xdr:colOff>95250</xdr:colOff>
                    <xdr:row>17</xdr:row>
                    <xdr:rowOff>57150</xdr:rowOff>
                  </from>
                  <to>
                    <xdr:col>1</xdr:col>
                    <xdr:colOff>295275</xdr:colOff>
                    <xdr:row>17</xdr:row>
                    <xdr:rowOff>228600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xdr:col>
                    <xdr:colOff>95250</xdr:colOff>
                    <xdr:row>19</xdr:row>
                    <xdr:rowOff>57150</xdr:rowOff>
                  </from>
                  <to>
                    <xdr:col>1</xdr:col>
                    <xdr:colOff>295275</xdr:colOff>
                    <xdr:row>19</xdr:row>
                    <xdr:rowOff>228600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xdr:col>
                    <xdr:colOff>95250</xdr:colOff>
                    <xdr:row>20</xdr:row>
                    <xdr:rowOff>57150</xdr:rowOff>
                  </from>
                  <to>
                    <xdr:col>1</xdr:col>
                    <xdr:colOff>295275</xdr:colOff>
                    <xdr:row>20</xdr:row>
                    <xdr:rowOff>228600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xdr:col>
                    <xdr:colOff>95250</xdr:colOff>
                    <xdr:row>21</xdr:row>
                    <xdr:rowOff>57150</xdr:rowOff>
                  </from>
                  <to>
                    <xdr:col>1</xdr:col>
                    <xdr:colOff>295275</xdr:colOff>
                    <xdr:row>21</xdr:row>
                    <xdr:rowOff>228600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xdr:col>
                    <xdr:colOff>95250</xdr:colOff>
                    <xdr:row>22</xdr:row>
                    <xdr:rowOff>57150</xdr:rowOff>
                  </from>
                  <to>
                    <xdr:col>1</xdr:col>
                    <xdr:colOff>295275</xdr:colOff>
                    <xdr:row>22</xdr:row>
                    <xdr:rowOff>228600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3</xdr:col>
                    <xdr:colOff>228600</xdr:colOff>
                    <xdr:row>22</xdr:row>
                    <xdr:rowOff>57150</xdr:rowOff>
                  </from>
                  <to>
                    <xdr:col>3</xdr:col>
                    <xdr:colOff>428625</xdr:colOff>
                    <xdr:row>22</xdr:row>
                    <xdr:rowOff>228600</xdr:rowOff>
                  </to>
                </anchor>
              </controlPr>
            </control>
          </mc:Choice>
        </mc:AlternateContent>
        <mc:AlternateContent xmlns:mc="http://schemas.openxmlformats.org/markup-compatibility/2006">
          <mc:Choice Requires="x14">
            <control shapeId="9246" r:id="rId23" name="Check Box 30">
              <controlPr defaultSize="0" autoFill="0" autoLine="0" autoPict="0">
                <anchor moveWithCells="1">
                  <from>
                    <xdr:col>3</xdr:col>
                    <xdr:colOff>361950</xdr:colOff>
                    <xdr:row>31</xdr:row>
                    <xdr:rowOff>76200</xdr:rowOff>
                  </from>
                  <to>
                    <xdr:col>3</xdr:col>
                    <xdr:colOff>561975</xdr:colOff>
                    <xdr:row>31</xdr:row>
                    <xdr:rowOff>247650</xdr:rowOff>
                  </to>
                </anchor>
              </controlPr>
            </control>
          </mc:Choice>
        </mc:AlternateContent>
        <mc:AlternateContent xmlns:mc="http://schemas.openxmlformats.org/markup-compatibility/2006">
          <mc:Choice Requires="x14">
            <control shapeId="9247" r:id="rId24" name="Check Box 31">
              <controlPr defaultSize="0" autoFill="0" autoLine="0" autoPict="0">
                <anchor moveWithCells="1">
                  <from>
                    <xdr:col>3</xdr:col>
                    <xdr:colOff>361950</xdr:colOff>
                    <xdr:row>32</xdr:row>
                    <xdr:rowOff>76200</xdr:rowOff>
                  </from>
                  <to>
                    <xdr:col>3</xdr:col>
                    <xdr:colOff>561975</xdr:colOff>
                    <xdr:row>32</xdr:row>
                    <xdr:rowOff>247650</xdr:rowOff>
                  </to>
                </anchor>
              </controlPr>
            </control>
          </mc:Choice>
        </mc:AlternateContent>
        <mc:AlternateContent xmlns:mc="http://schemas.openxmlformats.org/markup-compatibility/2006">
          <mc:Choice Requires="x14">
            <control shapeId="9248" r:id="rId25" name="Check Box 32">
              <controlPr defaultSize="0" autoFill="0" autoLine="0" autoPict="0">
                <anchor moveWithCells="1">
                  <from>
                    <xdr:col>4</xdr:col>
                    <xdr:colOff>209550</xdr:colOff>
                    <xdr:row>32</xdr:row>
                    <xdr:rowOff>66675</xdr:rowOff>
                  </from>
                  <to>
                    <xdr:col>4</xdr:col>
                    <xdr:colOff>409575</xdr:colOff>
                    <xdr:row>32</xdr:row>
                    <xdr:rowOff>238125</xdr:rowOff>
                  </to>
                </anchor>
              </controlPr>
            </control>
          </mc:Choice>
        </mc:AlternateContent>
        <mc:AlternateContent xmlns:mc="http://schemas.openxmlformats.org/markup-compatibility/2006">
          <mc:Choice Requires="x14">
            <control shapeId="9249" r:id="rId26" name="Check Box 33">
              <controlPr defaultSize="0" autoFill="0" autoLine="0" autoPict="0">
                <anchor moveWithCells="1">
                  <from>
                    <xdr:col>4</xdr:col>
                    <xdr:colOff>209550</xdr:colOff>
                    <xdr:row>31</xdr:row>
                    <xdr:rowOff>76200</xdr:rowOff>
                  </from>
                  <to>
                    <xdr:col>4</xdr:col>
                    <xdr:colOff>409575</xdr:colOff>
                    <xdr:row>31</xdr:row>
                    <xdr:rowOff>247650</xdr:rowOff>
                  </to>
                </anchor>
              </controlPr>
            </control>
          </mc:Choice>
        </mc:AlternateContent>
        <mc:AlternateContent xmlns:mc="http://schemas.openxmlformats.org/markup-compatibility/2006">
          <mc:Choice Requires="x14">
            <control shapeId="9250" r:id="rId27" name="Check Box 34">
              <controlPr defaultSize="0" autoFill="0" autoLine="0" autoPict="0">
                <anchor moveWithCells="1">
                  <from>
                    <xdr:col>3</xdr:col>
                    <xdr:colOff>361950</xdr:colOff>
                    <xdr:row>33</xdr:row>
                    <xdr:rowOff>76200</xdr:rowOff>
                  </from>
                  <to>
                    <xdr:col>3</xdr:col>
                    <xdr:colOff>561975</xdr:colOff>
                    <xdr:row>33</xdr:row>
                    <xdr:rowOff>247650</xdr:rowOff>
                  </to>
                </anchor>
              </controlPr>
            </control>
          </mc:Choice>
        </mc:AlternateContent>
        <mc:AlternateContent xmlns:mc="http://schemas.openxmlformats.org/markup-compatibility/2006">
          <mc:Choice Requires="x14">
            <control shapeId="9251" r:id="rId28" name="Check Box 35">
              <controlPr defaultSize="0" autoFill="0" autoLine="0" autoPict="0">
                <anchor moveWithCells="1">
                  <from>
                    <xdr:col>4</xdr:col>
                    <xdr:colOff>209550</xdr:colOff>
                    <xdr:row>33</xdr:row>
                    <xdr:rowOff>76200</xdr:rowOff>
                  </from>
                  <to>
                    <xdr:col>4</xdr:col>
                    <xdr:colOff>409575</xdr:colOff>
                    <xdr:row>33</xdr:row>
                    <xdr:rowOff>247650</xdr:rowOff>
                  </to>
                </anchor>
              </controlPr>
            </control>
          </mc:Choice>
        </mc:AlternateContent>
        <mc:AlternateContent xmlns:mc="http://schemas.openxmlformats.org/markup-compatibility/2006">
          <mc:Choice Requires="x14">
            <control shapeId="9252" r:id="rId29" name="Check Box 36">
              <controlPr defaultSize="0" autoFill="0" autoLine="0" autoPict="0">
                <anchor moveWithCells="1">
                  <from>
                    <xdr:col>2</xdr:col>
                    <xdr:colOff>342900</xdr:colOff>
                    <xdr:row>7</xdr:row>
                    <xdr:rowOff>47625</xdr:rowOff>
                  </from>
                  <to>
                    <xdr:col>3</xdr:col>
                    <xdr:colOff>19050</xdr:colOff>
                    <xdr:row>7</xdr:row>
                    <xdr:rowOff>257175</xdr:rowOff>
                  </to>
                </anchor>
              </controlPr>
            </control>
          </mc:Choice>
        </mc:AlternateContent>
        <mc:AlternateContent xmlns:mc="http://schemas.openxmlformats.org/markup-compatibility/2006">
          <mc:Choice Requires="x14">
            <control shapeId="9253" r:id="rId30" name="Check Box 37">
              <controlPr defaultSize="0" autoFill="0" autoLine="0" autoPict="0">
                <anchor moveWithCells="1">
                  <from>
                    <xdr:col>1</xdr:col>
                    <xdr:colOff>85725</xdr:colOff>
                    <xdr:row>7</xdr:row>
                    <xdr:rowOff>47625</xdr:rowOff>
                  </from>
                  <to>
                    <xdr:col>1</xdr:col>
                    <xdr:colOff>314325</xdr:colOff>
                    <xdr:row>7</xdr:row>
                    <xdr:rowOff>257175</xdr:rowOff>
                  </to>
                </anchor>
              </controlPr>
            </control>
          </mc:Choice>
        </mc:AlternateContent>
        <mc:AlternateContent xmlns:mc="http://schemas.openxmlformats.org/markup-compatibility/2006">
          <mc:Choice Requires="x14">
            <control shapeId="9254" r:id="rId31" name="Check Box 38">
              <controlPr defaultSize="0" autoFill="0" autoLine="0" autoPict="0">
                <anchor moveWithCells="1">
                  <from>
                    <xdr:col>3</xdr:col>
                    <xdr:colOff>723900</xdr:colOff>
                    <xdr:row>7</xdr:row>
                    <xdr:rowOff>47625</xdr:rowOff>
                  </from>
                  <to>
                    <xdr:col>4</xdr:col>
                    <xdr:colOff>219075</xdr:colOff>
                    <xdr:row>7</xdr:row>
                    <xdr:rowOff>257175</xdr:rowOff>
                  </to>
                </anchor>
              </controlPr>
            </control>
          </mc:Choice>
        </mc:AlternateContent>
        <mc:AlternateContent xmlns:mc="http://schemas.openxmlformats.org/markup-compatibility/2006">
          <mc:Choice Requires="x14">
            <control shapeId="9255" r:id="rId32" name="Check Box 39">
              <controlPr defaultSize="0" autoFill="0" autoLine="0" autoPict="0">
                <anchor moveWithCells="1">
                  <from>
                    <xdr:col>5</xdr:col>
                    <xdr:colOff>66675</xdr:colOff>
                    <xdr:row>7</xdr:row>
                    <xdr:rowOff>47625</xdr:rowOff>
                  </from>
                  <to>
                    <xdr:col>5</xdr:col>
                    <xdr:colOff>295275</xdr:colOff>
                    <xdr:row>7</xdr:row>
                    <xdr:rowOff>257175</xdr:rowOff>
                  </to>
                </anchor>
              </controlPr>
            </control>
          </mc:Choice>
        </mc:AlternateContent>
        <mc:AlternateContent xmlns:mc="http://schemas.openxmlformats.org/markup-compatibility/2006">
          <mc:Choice Requires="x14">
            <control shapeId="9256" r:id="rId33" name="Check Box 40">
              <controlPr defaultSize="0" autoFill="0" autoLine="0" autoPict="0">
                <anchor moveWithCells="1">
                  <from>
                    <xdr:col>6</xdr:col>
                    <xdr:colOff>238125</xdr:colOff>
                    <xdr:row>7</xdr:row>
                    <xdr:rowOff>57150</xdr:rowOff>
                  </from>
                  <to>
                    <xdr:col>7</xdr:col>
                    <xdr:colOff>19050</xdr:colOff>
                    <xdr:row>7</xdr:row>
                    <xdr:rowOff>266700</xdr:rowOff>
                  </to>
                </anchor>
              </controlPr>
            </control>
          </mc:Choice>
        </mc:AlternateContent>
        <mc:AlternateContent xmlns:mc="http://schemas.openxmlformats.org/markup-compatibility/2006">
          <mc:Choice Requires="x14">
            <control shapeId="9257" r:id="rId34" name="Check Box 41">
              <controlPr defaultSize="0" autoFill="0" autoLine="0" autoPict="0">
                <anchor moveWithCells="1">
                  <from>
                    <xdr:col>8</xdr:col>
                    <xdr:colOff>257175</xdr:colOff>
                    <xdr:row>7</xdr:row>
                    <xdr:rowOff>47625</xdr:rowOff>
                  </from>
                  <to>
                    <xdr:col>8</xdr:col>
                    <xdr:colOff>485775</xdr:colOff>
                    <xdr:row>7</xdr:row>
                    <xdr:rowOff>257175</xdr:rowOff>
                  </to>
                </anchor>
              </controlPr>
            </control>
          </mc:Choice>
        </mc:AlternateContent>
        <mc:AlternateContent xmlns:mc="http://schemas.openxmlformats.org/markup-compatibility/2006">
          <mc:Choice Requires="x14">
            <control shapeId="9258" r:id="rId35" name="Check Box 42">
              <controlPr defaultSize="0" autoFill="0" autoLine="0" autoPict="0">
                <anchor moveWithCells="1">
                  <from>
                    <xdr:col>4</xdr:col>
                    <xdr:colOff>19050</xdr:colOff>
                    <xdr:row>30</xdr:row>
                    <xdr:rowOff>76200</xdr:rowOff>
                  </from>
                  <to>
                    <xdr:col>4</xdr:col>
                    <xdr:colOff>219075</xdr:colOff>
                    <xdr:row>30</xdr:row>
                    <xdr:rowOff>247650</xdr:rowOff>
                  </to>
                </anchor>
              </controlPr>
            </control>
          </mc:Choice>
        </mc:AlternateContent>
        <mc:AlternateContent xmlns:mc="http://schemas.openxmlformats.org/markup-compatibility/2006">
          <mc:Choice Requires="x14">
            <control shapeId="9259" r:id="rId36" name="Check Box 43">
              <controlPr defaultSize="0" autoFill="0" autoLine="0" autoPict="0">
                <anchor moveWithCells="1">
                  <from>
                    <xdr:col>4</xdr:col>
                    <xdr:colOff>714375</xdr:colOff>
                    <xdr:row>30</xdr:row>
                    <xdr:rowOff>76200</xdr:rowOff>
                  </from>
                  <to>
                    <xdr:col>5</xdr:col>
                    <xdr:colOff>66675</xdr:colOff>
                    <xdr:row>30</xdr:row>
                    <xdr:rowOff>247650</xdr:rowOff>
                  </to>
                </anchor>
              </controlPr>
            </control>
          </mc:Choice>
        </mc:AlternateContent>
        <mc:AlternateContent xmlns:mc="http://schemas.openxmlformats.org/markup-compatibility/2006">
          <mc:Choice Requires="x14">
            <control shapeId="9260" r:id="rId37" name="Check Box 44">
              <controlPr defaultSize="0" autoFill="0" autoLine="0" autoPict="0">
                <anchor moveWithCells="1">
                  <from>
                    <xdr:col>5</xdr:col>
                    <xdr:colOff>542925</xdr:colOff>
                    <xdr:row>30</xdr:row>
                    <xdr:rowOff>76200</xdr:rowOff>
                  </from>
                  <to>
                    <xdr:col>6</xdr:col>
                    <xdr:colOff>9525</xdr:colOff>
                    <xdr:row>30</xdr:row>
                    <xdr:rowOff>247650</xdr:rowOff>
                  </to>
                </anchor>
              </controlPr>
            </control>
          </mc:Choice>
        </mc:AlternateContent>
        <mc:AlternateContent xmlns:mc="http://schemas.openxmlformats.org/markup-compatibility/2006">
          <mc:Choice Requires="x14">
            <control shapeId="9261" r:id="rId38" name="Check Box 45">
              <controlPr defaultSize="0" autoFill="0" autoLine="0" autoPict="0">
                <anchor moveWithCells="1">
                  <from>
                    <xdr:col>8</xdr:col>
                    <xdr:colOff>381000</xdr:colOff>
                    <xdr:row>30</xdr:row>
                    <xdr:rowOff>76200</xdr:rowOff>
                  </from>
                  <to>
                    <xdr:col>8</xdr:col>
                    <xdr:colOff>581025</xdr:colOff>
                    <xdr:row>30</xdr:row>
                    <xdr:rowOff>247650</xdr:rowOff>
                  </to>
                </anchor>
              </controlPr>
            </control>
          </mc:Choice>
        </mc:AlternateContent>
        <mc:AlternateContent xmlns:mc="http://schemas.openxmlformats.org/markup-compatibility/2006">
          <mc:Choice Requires="x14">
            <control shapeId="9262" r:id="rId39" name="Check Box 46">
              <controlPr defaultSize="0" autoFill="0" autoLine="0" autoPict="0">
                <anchor moveWithCells="1">
                  <from>
                    <xdr:col>7</xdr:col>
                    <xdr:colOff>66675</xdr:colOff>
                    <xdr:row>30</xdr:row>
                    <xdr:rowOff>76200</xdr:rowOff>
                  </from>
                  <to>
                    <xdr:col>7</xdr:col>
                    <xdr:colOff>266700</xdr:colOff>
                    <xdr:row>30</xdr:row>
                    <xdr:rowOff>247650</xdr:rowOff>
                  </to>
                </anchor>
              </controlPr>
            </control>
          </mc:Choice>
        </mc:AlternateContent>
        <mc:AlternateContent xmlns:mc="http://schemas.openxmlformats.org/markup-compatibility/2006">
          <mc:Choice Requires="x14">
            <control shapeId="9266" r:id="rId40" name="Check Box 50">
              <controlPr defaultSize="0" autoFill="0" autoLine="0" autoPict="0">
                <anchor moveWithCells="1">
                  <from>
                    <xdr:col>2</xdr:col>
                    <xdr:colOff>161925</xdr:colOff>
                    <xdr:row>29</xdr:row>
                    <xdr:rowOff>76200</xdr:rowOff>
                  </from>
                  <to>
                    <xdr:col>2</xdr:col>
                    <xdr:colOff>361950</xdr:colOff>
                    <xdr:row>29</xdr:row>
                    <xdr:rowOff>247650</xdr:rowOff>
                  </to>
                </anchor>
              </controlPr>
            </control>
          </mc:Choice>
        </mc:AlternateContent>
        <mc:AlternateContent xmlns:mc="http://schemas.openxmlformats.org/markup-compatibility/2006">
          <mc:Choice Requires="x14">
            <control shapeId="9267" r:id="rId41" name="Check Box 51">
              <controlPr defaultSize="0" autoFill="0" autoLine="0" autoPict="0">
                <anchor moveWithCells="1">
                  <from>
                    <xdr:col>3</xdr:col>
                    <xdr:colOff>219075</xdr:colOff>
                    <xdr:row>29</xdr:row>
                    <xdr:rowOff>76200</xdr:rowOff>
                  </from>
                  <to>
                    <xdr:col>3</xdr:col>
                    <xdr:colOff>419100</xdr:colOff>
                    <xdr:row>29</xdr:row>
                    <xdr:rowOff>247650</xdr:rowOff>
                  </to>
                </anchor>
              </controlPr>
            </control>
          </mc:Choice>
        </mc:AlternateContent>
        <mc:AlternateContent xmlns:mc="http://schemas.openxmlformats.org/markup-compatibility/2006">
          <mc:Choice Requires="x14">
            <control shapeId="9268" r:id="rId42" name="Check Box 52">
              <controlPr defaultSize="0" autoFill="0" autoLine="0" autoPict="0">
                <anchor moveWithCells="1">
                  <from>
                    <xdr:col>2</xdr:col>
                    <xdr:colOff>161925</xdr:colOff>
                    <xdr:row>30</xdr:row>
                    <xdr:rowOff>76200</xdr:rowOff>
                  </from>
                  <to>
                    <xdr:col>2</xdr:col>
                    <xdr:colOff>361950</xdr:colOff>
                    <xdr:row>30</xdr:row>
                    <xdr:rowOff>247650</xdr:rowOff>
                  </to>
                </anchor>
              </controlPr>
            </control>
          </mc:Choice>
        </mc:AlternateContent>
        <mc:AlternateContent xmlns:mc="http://schemas.openxmlformats.org/markup-compatibility/2006">
          <mc:Choice Requires="x14">
            <control shapeId="9269" r:id="rId43" name="Check Box 53">
              <controlPr defaultSize="0" autoFill="0" autoLine="0" autoPict="0">
                <anchor moveWithCells="1">
                  <from>
                    <xdr:col>3</xdr:col>
                    <xdr:colOff>219075</xdr:colOff>
                    <xdr:row>30</xdr:row>
                    <xdr:rowOff>76200</xdr:rowOff>
                  </from>
                  <to>
                    <xdr:col>3</xdr:col>
                    <xdr:colOff>419100</xdr:colOff>
                    <xdr:row>30</xdr:row>
                    <xdr:rowOff>247650</xdr:rowOff>
                  </to>
                </anchor>
              </controlPr>
            </control>
          </mc:Choice>
        </mc:AlternateContent>
        <mc:AlternateContent xmlns:mc="http://schemas.openxmlformats.org/markup-compatibility/2006">
          <mc:Choice Requires="x14">
            <control shapeId="9270" r:id="rId44" name="Check Box 54">
              <controlPr defaultSize="0" autoFill="0" autoLine="0" autoPict="0">
                <anchor moveWithCells="1">
                  <from>
                    <xdr:col>2</xdr:col>
                    <xdr:colOff>180975</xdr:colOff>
                    <xdr:row>23</xdr:row>
                    <xdr:rowOff>76200</xdr:rowOff>
                  </from>
                  <to>
                    <xdr:col>2</xdr:col>
                    <xdr:colOff>381000</xdr:colOff>
                    <xdr:row>23</xdr:row>
                    <xdr:rowOff>247650</xdr:rowOff>
                  </to>
                </anchor>
              </controlPr>
            </control>
          </mc:Choice>
        </mc:AlternateContent>
        <mc:AlternateContent xmlns:mc="http://schemas.openxmlformats.org/markup-compatibility/2006">
          <mc:Choice Requires="x14">
            <control shapeId="9271" r:id="rId45" name="Check Box 55">
              <controlPr defaultSize="0" autoFill="0" autoLine="0" autoPict="0">
                <anchor moveWithCells="1">
                  <from>
                    <xdr:col>3</xdr:col>
                    <xdr:colOff>219075</xdr:colOff>
                    <xdr:row>23</xdr:row>
                    <xdr:rowOff>76200</xdr:rowOff>
                  </from>
                  <to>
                    <xdr:col>3</xdr:col>
                    <xdr:colOff>419100</xdr:colOff>
                    <xdr:row>23</xdr:row>
                    <xdr:rowOff>247650</xdr:rowOff>
                  </to>
                </anchor>
              </controlPr>
            </control>
          </mc:Choice>
        </mc:AlternateContent>
        <mc:AlternateContent xmlns:mc="http://schemas.openxmlformats.org/markup-compatibility/2006">
          <mc:Choice Requires="x14">
            <control shapeId="9272" r:id="rId46" name="Check Box 56">
              <controlPr defaultSize="0" autoFill="0" autoLine="0" autoPict="0">
                <anchor moveWithCells="1">
                  <from>
                    <xdr:col>2</xdr:col>
                    <xdr:colOff>180975</xdr:colOff>
                    <xdr:row>25</xdr:row>
                    <xdr:rowOff>76200</xdr:rowOff>
                  </from>
                  <to>
                    <xdr:col>2</xdr:col>
                    <xdr:colOff>381000</xdr:colOff>
                    <xdr:row>25</xdr:row>
                    <xdr:rowOff>247650</xdr:rowOff>
                  </to>
                </anchor>
              </controlPr>
            </control>
          </mc:Choice>
        </mc:AlternateContent>
        <mc:AlternateContent xmlns:mc="http://schemas.openxmlformats.org/markup-compatibility/2006">
          <mc:Choice Requires="x14">
            <control shapeId="9273" r:id="rId47" name="Check Box 57">
              <controlPr defaultSize="0" autoFill="0" autoLine="0" autoPict="0">
                <anchor moveWithCells="1">
                  <from>
                    <xdr:col>3</xdr:col>
                    <xdr:colOff>219075</xdr:colOff>
                    <xdr:row>25</xdr:row>
                    <xdr:rowOff>76200</xdr:rowOff>
                  </from>
                  <to>
                    <xdr:col>3</xdr:col>
                    <xdr:colOff>419100</xdr:colOff>
                    <xdr:row>25</xdr:row>
                    <xdr:rowOff>247650</xdr:rowOff>
                  </to>
                </anchor>
              </controlPr>
            </control>
          </mc:Choice>
        </mc:AlternateContent>
        <mc:AlternateContent xmlns:mc="http://schemas.openxmlformats.org/markup-compatibility/2006">
          <mc:Choice Requires="x14">
            <control shapeId="9274" r:id="rId48" name="Check Box 58">
              <controlPr defaultSize="0" autoFill="0" autoLine="0" autoPict="0">
                <anchor moveWithCells="1">
                  <from>
                    <xdr:col>2</xdr:col>
                    <xdr:colOff>180975</xdr:colOff>
                    <xdr:row>24</xdr:row>
                    <xdr:rowOff>76200</xdr:rowOff>
                  </from>
                  <to>
                    <xdr:col>2</xdr:col>
                    <xdr:colOff>381000</xdr:colOff>
                    <xdr:row>24</xdr:row>
                    <xdr:rowOff>247650</xdr:rowOff>
                  </to>
                </anchor>
              </controlPr>
            </control>
          </mc:Choice>
        </mc:AlternateContent>
        <mc:AlternateContent xmlns:mc="http://schemas.openxmlformats.org/markup-compatibility/2006">
          <mc:Choice Requires="x14">
            <control shapeId="9275" r:id="rId49" name="Check Box 59">
              <controlPr defaultSize="0" autoFill="0" autoLine="0" autoPict="0">
                <anchor moveWithCells="1">
                  <from>
                    <xdr:col>3</xdr:col>
                    <xdr:colOff>219075</xdr:colOff>
                    <xdr:row>24</xdr:row>
                    <xdr:rowOff>76200</xdr:rowOff>
                  </from>
                  <to>
                    <xdr:col>3</xdr:col>
                    <xdr:colOff>419100</xdr:colOff>
                    <xdr:row>24</xdr:row>
                    <xdr:rowOff>247650</xdr:rowOff>
                  </to>
                </anchor>
              </controlPr>
            </control>
          </mc:Choice>
        </mc:AlternateContent>
        <mc:AlternateContent xmlns:mc="http://schemas.openxmlformats.org/markup-compatibility/2006">
          <mc:Choice Requires="x14">
            <control shapeId="9278" r:id="rId50" name="Check Box 62">
              <controlPr defaultSize="0" autoFill="0" autoLine="0" autoPict="0">
                <anchor moveWithCells="1">
                  <from>
                    <xdr:col>1</xdr:col>
                    <xdr:colOff>666750</xdr:colOff>
                    <xdr:row>18</xdr:row>
                    <xdr:rowOff>66675</xdr:rowOff>
                  </from>
                  <to>
                    <xdr:col>2</xdr:col>
                    <xdr:colOff>76200</xdr:colOff>
                    <xdr:row>18</xdr:row>
                    <xdr:rowOff>238125</xdr:rowOff>
                  </to>
                </anchor>
              </controlPr>
            </control>
          </mc:Choice>
        </mc:AlternateContent>
        <mc:AlternateContent xmlns:mc="http://schemas.openxmlformats.org/markup-compatibility/2006">
          <mc:Choice Requires="x14">
            <control shapeId="9279" r:id="rId51" name="Check Box 63">
              <controlPr defaultSize="0" autoFill="0" autoLine="0" autoPict="0">
                <anchor moveWithCells="1">
                  <from>
                    <xdr:col>2</xdr:col>
                    <xdr:colOff>419100</xdr:colOff>
                    <xdr:row>18</xdr:row>
                    <xdr:rowOff>66675</xdr:rowOff>
                  </from>
                  <to>
                    <xdr:col>3</xdr:col>
                    <xdr:colOff>66675</xdr:colOff>
                    <xdr:row>18</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H34"/>
  <sheetViews>
    <sheetView view="pageBreakPreview" topLeftCell="A13" zoomScaleNormal="100" zoomScaleSheetLayoutView="100" workbookViewId="0">
      <selection activeCell="L30" sqref="L30"/>
    </sheetView>
  </sheetViews>
  <sheetFormatPr defaultRowHeight="13.5" x14ac:dyDescent="0.15"/>
  <cols>
    <col min="1" max="1" width="15.625" customWidth="1"/>
    <col min="2" max="2" width="20.625" customWidth="1"/>
    <col min="3" max="6" width="7.625" customWidth="1"/>
    <col min="7" max="7" width="19.625" customWidth="1"/>
  </cols>
  <sheetData>
    <row r="1" spans="1:8" s="14" customFormat="1" x14ac:dyDescent="0.15">
      <c r="G1" s="164" t="s">
        <v>248</v>
      </c>
    </row>
    <row r="2" spans="1:8" ht="21" customHeight="1" x14ac:dyDescent="0.15">
      <c r="A2" s="683" t="s">
        <v>69</v>
      </c>
      <c r="B2" s="683"/>
      <c r="C2" s="14"/>
      <c r="D2" s="14"/>
      <c r="E2" s="14"/>
      <c r="F2" s="14"/>
      <c r="G2" s="14"/>
      <c r="H2" s="14"/>
    </row>
    <row r="3" spans="1:8" ht="14.25" thickBot="1" x14ac:dyDescent="0.2">
      <c r="A3" s="15"/>
      <c r="B3" s="15"/>
      <c r="C3" s="14"/>
      <c r="D3" s="14"/>
      <c r="E3" s="14"/>
      <c r="F3" s="14"/>
      <c r="G3" s="14"/>
      <c r="H3" s="14"/>
    </row>
    <row r="4" spans="1:8" ht="24.75" customHeight="1" x14ac:dyDescent="0.15">
      <c r="A4" s="47" t="s">
        <v>45</v>
      </c>
      <c r="B4" s="87" t="str">
        <f>'（診１）建物概要調査票（☑あり）'!B3:C3</f>
        <v>酒田　太郎</v>
      </c>
      <c r="C4" s="88" t="s">
        <v>46</v>
      </c>
      <c r="D4" s="706" t="s">
        <v>3</v>
      </c>
      <c r="E4" s="707"/>
      <c r="F4" s="690" t="str">
        <f>'（診１）建物概要調査票（☑あり）'!F3:J3</f>
        <v>酒田市△△町□-□</v>
      </c>
      <c r="G4" s="691"/>
      <c r="H4" s="14"/>
    </row>
    <row r="5" spans="1:8" ht="24.75" customHeight="1" thickBot="1" x14ac:dyDescent="0.2">
      <c r="A5" s="48" t="s">
        <v>47</v>
      </c>
      <c r="B5" s="705" t="s">
        <v>258</v>
      </c>
      <c r="C5" s="705"/>
      <c r="D5" s="692"/>
      <c r="E5" s="693"/>
      <c r="F5" s="693"/>
      <c r="G5" s="694"/>
      <c r="H5" s="14"/>
    </row>
    <row r="6" spans="1:8" x14ac:dyDescent="0.15">
      <c r="A6" s="15"/>
      <c r="B6" s="15"/>
      <c r="C6" s="14"/>
      <c r="D6" s="14"/>
      <c r="E6" s="14"/>
      <c r="F6" s="14"/>
      <c r="G6" s="14"/>
      <c r="H6" s="14"/>
    </row>
    <row r="7" spans="1:8" ht="24.75" customHeight="1" thickBot="1" x14ac:dyDescent="0.2">
      <c r="A7" s="46" t="s">
        <v>48</v>
      </c>
      <c r="B7" s="16"/>
      <c r="C7" s="14"/>
      <c r="D7" s="14"/>
      <c r="E7" s="14"/>
      <c r="F7" s="14"/>
      <c r="G7" s="14"/>
      <c r="H7" s="14"/>
    </row>
    <row r="8" spans="1:8" ht="24.75" customHeight="1" x14ac:dyDescent="0.15">
      <c r="A8" s="687" t="s">
        <v>70</v>
      </c>
      <c r="B8" s="688"/>
      <c r="C8" s="689"/>
      <c r="D8" s="22" t="s">
        <v>49</v>
      </c>
      <c r="E8" s="22" t="s">
        <v>50</v>
      </c>
      <c r="F8" s="22" t="s">
        <v>51</v>
      </c>
      <c r="G8" s="23" t="s">
        <v>52</v>
      </c>
      <c r="H8" s="19"/>
    </row>
    <row r="9" spans="1:8" ht="24.75" customHeight="1" x14ac:dyDescent="0.15">
      <c r="A9" s="699" t="s">
        <v>85</v>
      </c>
      <c r="B9" s="700"/>
      <c r="C9" s="701"/>
      <c r="D9" s="21"/>
      <c r="E9" s="21"/>
      <c r="F9" s="21"/>
      <c r="G9" s="24"/>
      <c r="H9" s="18"/>
    </row>
    <row r="10" spans="1:8" ht="24.75" customHeight="1" x14ac:dyDescent="0.15">
      <c r="A10" s="637" t="s">
        <v>53</v>
      </c>
      <c r="B10" s="638"/>
      <c r="C10" s="698"/>
      <c r="D10" s="174"/>
      <c r="E10" s="174"/>
      <c r="F10" s="174"/>
      <c r="G10" s="25"/>
      <c r="H10" s="20"/>
    </row>
    <row r="11" spans="1:8" ht="24.75" customHeight="1" x14ac:dyDescent="0.15">
      <c r="A11" s="637" t="s">
        <v>54</v>
      </c>
      <c r="B11" s="638"/>
      <c r="C11" s="698"/>
      <c r="D11" s="174"/>
      <c r="E11" s="174"/>
      <c r="F11" s="174"/>
      <c r="G11" s="25"/>
      <c r="H11" s="20"/>
    </row>
    <row r="12" spans="1:8" ht="24.75" customHeight="1" x14ac:dyDescent="0.15">
      <c r="A12" s="637" t="s">
        <v>55</v>
      </c>
      <c r="B12" s="638"/>
      <c r="C12" s="698"/>
      <c r="D12" s="175"/>
      <c r="E12" s="175"/>
      <c r="F12" s="175"/>
      <c r="G12" s="24"/>
      <c r="H12" s="18"/>
    </row>
    <row r="13" spans="1:8" ht="24.75" customHeight="1" x14ac:dyDescent="0.15">
      <c r="A13" s="637" t="s">
        <v>56</v>
      </c>
      <c r="B13" s="638"/>
      <c r="C13" s="698"/>
      <c r="D13" s="175"/>
      <c r="E13" s="175"/>
      <c r="F13" s="175"/>
      <c r="G13" s="24"/>
      <c r="H13" s="18"/>
    </row>
    <row r="14" spans="1:8" ht="24.75" customHeight="1" x14ac:dyDescent="0.15">
      <c r="A14" s="695"/>
      <c r="B14" s="696"/>
      <c r="C14" s="697"/>
      <c r="D14" s="21"/>
      <c r="E14" s="21"/>
      <c r="F14" s="21"/>
      <c r="G14" s="24"/>
      <c r="H14" s="18"/>
    </row>
    <row r="15" spans="1:8" ht="24.75" customHeight="1" x14ac:dyDescent="0.15">
      <c r="A15" s="699" t="s">
        <v>86</v>
      </c>
      <c r="B15" s="700"/>
      <c r="C15" s="701"/>
      <c r="D15" s="21"/>
      <c r="E15" s="21"/>
      <c r="F15" s="21"/>
      <c r="G15" s="24"/>
      <c r="H15" s="18"/>
    </row>
    <row r="16" spans="1:8" ht="24.75" customHeight="1" x14ac:dyDescent="0.15">
      <c r="A16" s="637" t="s">
        <v>57</v>
      </c>
      <c r="B16" s="638"/>
      <c r="C16" s="698"/>
      <c r="D16" s="175"/>
      <c r="E16" s="175"/>
      <c r="F16" s="175"/>
      <c r="G16" s="24"/>
      <c r="H16" s="18"/>
    </row>
    <row r="17" spans="1:8" ht="24.75" customHeight="1" x14ac:dyDescent="0.15">
      <c r="A17" s="637" t="s">
        <v>82</v>
      </c>
      <c r="B17" s="638"/>
      <c r="C17" s="698"/>
      <c r="D17" s="175"/>
      <c r="E17" s="175"/>
      <c r="F17" s="175"/>
      <c r="G17" s="24"/>
      <c r="H17" s="18"/>
    </row>
    <row r="18" spans="1:8" ht="24.75" customHeight="1" x14ac:dyDescent="0.15">
      <c r="A18" s="637" t="s">
        <v>58</v>
      </c>
      <c r="B18" s="638"/>
      <c r="C18" s="698"/>
      <c r="D18" s="175"/>
      <c r="E18" s="175"/>
      <c r="F18" s="175"/>
      <c r="G18" s="24"/>
      <c r="H18" s="18"/>
    </row>
    <row r="19" spans="1:8" ht="24.75" customHeight="1" x14ac:dyDescent="0.15">
      <c r="A19" s="684"/>
      <c r="B19" s="685"/>
      <c r="C19" s="686"/>
      <c r="D19" s="21"/>
      <c r="E19" s="21"/>
      <c r="F19" s="21"/>
      <c r="G19" s="24"/>
      <c r="H19" s="18"/>
    </row>
    <row r="20" spans="1:8" ht="24.75" customHeight="1" x14ac:dyDescent="0.15">
      <c r="A20" s="699" t="s">
        <v>87</v>
      </c>
      <c r="B20" s="700"/>
      <c r="C20" s="701"/>
      <c r="D20" s="21"/>
      <c r="E20" s="21"/>
      <c r="F20" s="21"/>
      <c r="G20" s="24"/>
      <c r="H20" s="18"/>
    </row>
    <row r="21" spans="1:8" ht="24.75" customHeight="1" x14ac:dyDescent="0.15">
      <c r="A21" s="637" t="s">
        <v>59</v>
      </c>
      <c r="B21" s="638"/>
      <c r="C21" s="698"/>
      <c r="D21" s="175"/>
      <c r="E21" s="175"/>
      <c r="F21" s="175"/>
      <c r="G21" s="30" t="s">
        <v>60</v>
      </c>
      <c r="H21" s="17"/>
    </row>
    <row r="22" spans="1:8" ht="24.75" customHeight="1" x14ac:dyDescent="0.15">
      <c r="A22" s="637" t="s">
        <v>61</v>
      </c>
      <c r="B22" s="638"/>
      <c r="C22" s="698"/>
      <c r="D22" s="175"/>
      <c r="E22" s="175"/>
      <c r="F22" s="175"/>
      <c r="G22" s="24"/>
      <c r="H22" s="18"/>
    </row>
    <row r="23" spans="1:8" ht="24.75" customHeight="1" x14ac:dyDescent="0.15">
      <c r="A23" s="637" t="s">
        <v>62</v>
      </c>
      <c r="B23" s="638"/>
      <c r="C23" s="698"/>
      <c r="D23" s="175"/>
      <c r="E23" s="175"/>
      <c r="F23" s="175"/>
      <c r="G23" s="24"/>
      <c r="H23" s="18"/>
    </row>
    <row r="24" spans="1:8" ht="24.75" customHeight="1" x14ac:dyDescent="0.15">
      <c r="A24" s="637" t="s">
        <v>63</v>
      </c>
      <c r="B24" s="638"/>
      <c r="C24" s="698"/>
      <c r="D24" s="175"/>
      <c r="E24" s="175"/>
      <c r="F24" s="175"/>
      <c r="G24" s="24"/>
      <c r="H24" s="18"/>
    </row>
    <row r="25" spans="1:8" ht="24.75" customHeight="1" x14ac:dyDescent="0.15">
      <c r="A25" s="684"/>
      <c r="B25" s="685"/>
      <c r="C25" s="686"/>
      <c r="D25" s="21"/>
      <c r="E25" s="21"/>
      <c r="F25" s="21"/>
      <c r="G25" s="24"/>
      <c r="H25" s="18"/>
    </row>
    <row r="26" spans="1:8" ht="24.75" customHeight="1" x14ac:dyDescent="0.15">
      <c r="A26" s="699" t="s">
        <v>88</v>
      </c>
      <c r="B26" s="700"/>
      <c r="C26" s="701"/>
      <c r="D26" s="21"/>
      <c r="E26" s="21"/>
      <c r="F26" s="21"/>
      <c r="G26" s="24"/>
      <c r="H26" s="18"/>
    </row>
    <row r="27" spans="1:8" ht="24.75" customHeight="1" x14ac:dyDescent="0.15">
      <c r="A27" s="637" t="s">
        <v>64</v>
      </c>
      <c r="B27" s="638"/>
      <c r="C27" s="698"/>
      <c r="D27" s="175"/>
      <c r="E27" s="175"/>
      <c r="F27" s="175"/>
      <c r="G27" s="24"/>
      <c r="H27" s="18"/>
    </row>
    <row r="28" spans="1:8" ht="24.75" customHeight="1" x14ac:dyDescent="0.15">
      <c r="A28" s="637" t="s">
        <v>65</v>
      </c>
      <c r="B28" s="638"/>
      <c r="C28" s="698"/>
      <c r="D28" s="175"/>
      <c r="E28" s="175"/>
      <c r="F28" s="175"/>
      <c r="G28" s="24"/>
      <c r="H28" s="18"/>
    </row>
    <row r="29" spans="1:8" ht="24.75" customHeight="1" x14ac:dyDescent="0.15">
      <c r="A29" s="637" t="s">
        <v>66</v>
      </c>
      <c r="B29" s="638"/>
      <c r="C29" s="698"/>
      <c r="D29" s="175"/>
      <c r="E29" s="175"/>
      <c r="F29" s="175"/>
      <c r="G29" s="24"/>
      <c r="H29" s="18"/>
    </row>
    <row r="30" spans="1:8" ht="24.75" customHeight="1" x14ac:dyDescent="0.15">
      <c r="A30" s="684"/>
      <c r="B30" s="685"/>
      <c r="C30" s="686"/>
      <c r="D30" s="21"/>
      <c r="E30" s="21"/>
      <c r="F30" s="21"/>
      <c r="G30" s="24"/>
      <c r="H30" s="18"/>
    </row>
    <row r="31" spans="1:8" ht="24.75" customHeight="1" x14ac:dyDescent="0.15">
      <c r="A31" s="27" t="s">
        <v>89</v>
      </c>
      <c r="B31" s="28"/>
      <c r="C31" s="29"/>
      <c r="D31" s="21"/>
      <c r="E31" s="21"/>
      <c r="F31" s="21"/>
      <c r="G31" s="24"/>
      <c r="H31" s="18"/>
    </row>
    <row r="32" spans="1:8" ht="24.75" customHeight="1" x14ac:dyDescent="0.15">
      <c r="A32" s="637" t="s">
        <v>67</v>
      </c>
      <c r="B32" s="638"/>
      <c r="C32" s="698"/>
      <c r="D32" s="175"/>
      <c r="E32" s="175"/>
      <c r="F32" s="175"/>
      <c r="G32" s="24"/>
      <c r="H32" s="18"/>
    </row>
    <row r="33" spans="1:8" ht="24.75" customHeight="1" thickBot="1" x14ac:dyDescent="0.2">
      <c r="A33" s="702" t="s">
        <v>68</v>
      </c>
      <c r="B33" s="703"/>
      <c r="C33" s="704"/>
      <c r="D33" s="176"/>
      <c r="E33" s="176"/>
      <c r="F33" s="176"/>
      <c r="G33" s="26"/>
      <c r="H33" s="18"/>
    </row>
    <row r="34" spans="1:8" x14ac:dyDescent="0.15">
      <c r="A34" s="15"/>
      <c r="B34" s="15"/>
      <c r="C34" s="13"/>
      <c r="D34" s="13"/>
      <c r="E34" s="13"/>
      <c r="F34" s="13"/>
      <c r="G34" s="13"/>
      <c r="H34" s="13"/>
    </row>
  </sheetData>
  <mergeCells count="30">
    <mergeCell ref="B5:C5"/>
    <mergeCell ref="D4:E4"/>
    <mergeCell ref="A9:C9"/>
    <mergeCell ref="A10:C10"/>
    <mergeCell ref="A11:C11"/>
    <mergeCell ref="A12:C12"/>
    <mergeCell ref="A13:C13"/>
    <mergeCell ref="A16:C16"/>
    <mergeCell ref="A32:C32"/>
    <mergeCell ref="A33:C33"/>
    <mergeCell ref="A21:C21"/>
    <mergeCell ref="A22:C22"/>
    <mergeCell ref="A23:C23"/>
    <mergeCell ref="A24:C24"/>
    <mergeCell ref="A2:B2"/>
    <mergeCell ref="A30:C30"/>
    <mergeCell ref="A8:C8"/>
    <mergeCell ref="F4:G4"/>
    <mergeCell ref="D5:G5"/>
    <mergeCell ref="A14:C14"/>
    <mergeCell ref="A27:C27"/>
    <mergeCell ref="A28:C28"/>
    <mergeCell ref="A29:C29"/>
    <mergeCell ref="A15:C15"/>
    <mergeCell ref="A20:C20"/>
    <mergeCell ref="A26:C26"/>
    <mergeCell ref="A19:C19"/>
    <mergeCell ref="A25:C25"/>
    <mergeCell ref="A17:C17"/>
    <mergeCell ref="A18:C18"/>
  </mergeCells>
  <phoneticPr fontId="1"/>
  <printOptions horizontalCentered="1"/>
  <pageMargins left="0.78740157480314965" right="0.78740157480314965"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Z52"/>
  <sheetViews>
    <sheetView view="pageBreakPreview" zoomScale="85" zoomScaleNormal="100" zoomScaleSheetLayoutView="85" workbookViewId="0">
      <selection activeCell="F16" sqref="F16"/>
    </sheetView>
  </sheetViews>
  <sheetFormatPr defaultRowHeight="13.5" x14ac:dyDescent="0.15"/>
  <cols>
    <col min="1" max="1" width="6.375" style="90" customWidth="1"/>
    <col min="2" max="2" width="20" style="90" customWidth="1"/>
    <col min="3" max="3" width="8.25" style="91" customWidth="1"/>
    <col min="4" max="4" width="8.625" style="90" customWidth="1"/>
    <col min="5" max="5" width="2.875" style="90" bestFit="1" customWidth="1"/>
    <col min="6" max="6" width="8.25" style="90" customWidth="1"/>
    <col min="7" max="7" width="8.25" style="91" customWidth="1"/>
    <col min="8" max="8" width="8.25" style="90" customWidth="1"/>
    <col min="9" max="9" width="4.5" style="91" customWidth="1"/>
    <col min="10" max="10" width="2.875" style="91" bestFit="1" customWidth="1"/>
    <col min="11" max="11" width="8.25" style="90" customWidth="1"/>
    <col min="12" max="12" width="8.25" style="91" customWidth="1"/>
    <col min="13" max="13" width="8.25" style="90" customWidth="1"/>
    <col min="14" max="14" width="5" style="91" customWidth="1"/>
    <col min="15" max="15" width="4.75" style="90" customWidth="1"/>
    <col min="16" max="17" width="11.125" style="90" customWidth="1"/>
    <col min="18" max="24" width="11.125" style="14" customWidth="1"/>
    <col min="25" max="25" width="14.625" style="14" customWidth="1"/>
    <col min="26" max="16384" width="9" style="14"/>
  </cols>
  <sheetData>
    <row r="1" spans="1:24" x14ac:dyDescent="0.15">
      <c r="K1" s="779" t="s">
        <v>362</v>
      </c>
      <c r="L1" s="779"/>
      <c r="M1" s="779"/>
      <c r="N1" s="779"/>
    </row>
    <row r="2" spans="1:24" ht="24" customHeight="1" x14ac:dyDescent="0.15">
      <c r="B2" s="780" t="s">
        <v>165</v>
      </c>
      <c r="C2" s="780"/>
      <c r="D2" s="780"/>
      <c r="E2" s="780"/>
      <c r="F2" s="780"/>
      <c r="G2" s="780"/>
      <c r="H2" s="780"/>
      <c r="I2" s="780"/>
      <c r="J2" s="780"/>
      <c r="K2" s="780"/>
      <c r="L2" s="780"/>
      <c r="M2" s="780"/>
      <c r="O2" s="91" t="s">
        <v>166</v>
      </c>
      <c r="P2" s="417"/>
      <c r="Q2" s="90" t="s">
        <v>167</v>
      </c>
    </row>
    <row r="3" spans="1:24" ht="14.25" thickBot="1" x14ac:dyDescent="0.2">
      <c r="G3" s="91" t="s">
        <v>168</v>
      </c>
      <c r="H3" s="417" t="s">
        <v>169</v>
      </c>
      <c r="I3" s="91" t="s">
        <v>110</v>
      </c>
      <c r="K3" s="417"/>
      <c r="L3" s="91" t="s">
        <v>170</v>
      </c>
      <c r="M3" s="417"/>
      <c r="N3" s="91" t="s">
        <v>171</v>
      </c>
      <c r="P3" s="406"/>
      <c r="Q3" s="406"/>
      <c r="R3" s="406"/>
      <c r="S3" s="406"/>
      <c r="T3" s="406"/>
      <c r="U3" s="406" t="s">
        <v>361</v>
      </c>
      <c r="V3" s="767" t="str">
        <f>C12</f>
        <v>酒田　太郎</v>
      </c>
      <c r="W3" s="767"/>
      <c r="X3" s="407" t="s">
        <v>137</v>
      </c>
    </row>
    <row r="4" spans="1:24" ht="33" customHeight="1" thickBot="1" x14ac:dyDescent="0.2">
      <c r="A4" s="781" t="s">
        <v>172</v>
      </c>
      <c r="B4" s="784" t="s">
        <v>173</v>
      </c>
      <c r="C4" s="785"/>
      <c r="D4" s="785"/>
      <c r="E4" s="266"/>
      <c r="F4" s="786" t="s">
        <v>174</v>
      </c>
      <c r="G4" s="787"/>
      <c r="H4" s="788"/>
      <c r="I4" s="788"/>
      <c r="J4" s="788"/>
      <c r="K4" s="788"/>
      <c r="L4" s="788"/>
      <c r="M4" s="92" t="s">
        <v>175</v>
      </c>
      <c r="N4" s="93"/>
      <c r="P4" s="406" t="s">
        <v>577</v>
      </c>
      <c r="Q4" s="406"/>
      <c r="R4" s="778" t="s">
        <v>595</v>
      </c>
      <c r="S4" s="778"/>
      <c r="T4" s="778" t="s">
        <v>596</v>
      </c>
      <c r="U4" s="778"/>
      <c r="V4" s="778" t="s">
        <v>597</v>
      </c>
      <c r="W4" s="778"/>
      <c r="X4" s="407"/>
    </row>
    <row r="5" spans="1:24" ht="22.5" customHeight="1" thickBot="1" x14ac:dyDescent="0.2">
      <c r="A5" s="782"/>
      <c r="B5" s="94" t="s">
        <v>176</v>
      </c>
      <c r="C5" s="415"/>
      <c r="D5" s="768" t="s">
        <v>177</v>
      </c>
      <c r="E5" s="769"/>
      <c r="F5" s="769"/>
      <c r="G5" s="414"/>
      <c r="H5" s="95" t="s">
        <v>178</v>
      </c>
      <c r="I5" s="96" t="s">
        <v>179</v>
      </c>
      <c r="J5" s="96"/>
      <c r="K5" s="770"/>
      <c r="L5" s="770"/>
      <c r="M5" s="770"/>
      <c r="N5" s="97" t="s">
        <v>180</v>
      </c>
      <c r="P5" s="774" t="s">
        <v>589</v>
      </c>
      <c r="Q5" s="775"/>
      <c r="R5" s="771" t="s">
        <v>593</v>
      </c>
      <c r="S5" s="772"/>
      <c r="T5" s="773"/>
      <c r="U5" s="771" t="s">
        <v>594</v>
      </c>
      <c r="V5" s="772"/>
      <c r="W5" s="773"/>
      <c r="X5" s="407"/>
    </row>
    <row r="6" spans="1:24" ht="22.5" customHeight="1" thickBot="1" x14ac:dyDescent="0.2">
      <c r="A6" s="782"/>
      <c r="B6" s="94" t="s">
        <v>182</v>
      </c>
      <c r="C6" s="415"/>
      <c r="D6" s="768" t="s">
        <v>183</v>
      </c>
      <c r="E6" s="768"/>
      <c r="F6" s="768"/>
      <c r="G6" s="414"/>
      <c r="H6" s="98" t="s">
        <v>184</v>
      </c>
      <c r="I6" s="96" t="s">
        <v>179</v>
      </c>
      <c r="J6" s="96"/>
      <c r="K6" s="770" t="s">
        <v>169</v>
      </c>
      <c r="L6" s="770"/>
      <c r="M6" s="770"/>
      <c r="N6" s="97" t="s">
        <v>180</v>
      </c>
      <c r="P6" s="776">
        <f>M15</f>
        <v>0.5</v>
      </c>
      <c r="Q6" s="777"/>
      <c r="R6" s="448" t="s">
        <v>507</v>
      </c>
      <c r="S6" s="449" t="s">
        <v>509</v>
      </c>
      <c r="T6" s="450" t="s">
        <v>510</v>
      </c>
      <c r="U6" s="448" t="s">
        <v>507</v>
      </c>
      <c r="V6" s="449" t="s">
        <v>509</v>
      </c>
      <c r="W6" s="450" t="s">
        <v>510</v>
      </c>
      <c r="X6" s="407"/>
    </row>
    <row r="7" spans="1:24" ht="22.5" customHeight="1" x14ac:dyDescent="0.15">
      <c r="A7" s="782"/>
      <c r="B7" s="94" t="s">
        <v>186</v>
      </c>
      <c r="C7" s="416"/>
      <c r="D7" s="96" t="s">
        <v>187</v>
      </c>
      <c r="E7" s="96"/>
      <c r="F7" s="770"/>
      <c r="G7" s="770"/>
      <c r="H7" s="99"/>
      <c r="I7" s="99"/>
      <c r="J7" s="99"/>
      <c r="K7" s="99"/>
      <c r="L7" s="99"/>
      <c r="M7" s="99"/>
      <c r="N7" s="100"/>
      <c r="P7" s="431" t="s">
        <v>580</v>
      </c>
      <c r="Q7" s="432" t="s">
        <v>579</v>
      </c>
      <c r="R7" s="438" t="s">
        <v>586</v>
      </c>
      <c r="S7" s="439" t="s">
        <v>586</v>
      </c>
      <c r="T7" s="440" t="s">
        <v>586</v>
      </c>
      <c r="U7" s="438" t="s">
        <v>586</v>
      </c>
      <c r="V7" s="439" t="s">
        <v>586</v>
      </c>
      <c r="W7" s="440" t="s">
        <v>586</v>
      </c>
      <c r="X7" s="102"/>
    </row>
    <row r="8" spans="1:24" ht="22.5" customHeight="1" x14ac:dyDescent="0.15">
      <c r="A8" s="782"/>
      <c r="B8" s="94" t="s">
        <v>188</v>
      </c>
      <c r="C8" s="101" t="s">
        <v>189</v>
      </c>
      <c r="D8" s="770"/>
      <c r="E8" s="770"/>
      <c r="F8" s="770"/>
      <c r="G8" s="770"/>
      <c r="H8" s="770"/>
      <c r="I8" s="770"/>
      <c r="J8" s="770"/>
      <c r="K8" s="770"/>
      <c r="L8" s="770"/>
      <c r="M8" s="770"/>
      <c r="N8" s="100"/>
      <c r="P8" s="433" t="s">
        <v>581</v>
      </c>
      <c r="Q8" s="434" t="s">
        <v>579</v>
      </c>
      <c r="R8" s="441" t="s">
        <v>586</v>
      </c>
      <c r="S8" s="442" t="s">
        <v>586</v>
      </c>
      <c r="T8" s="443" t="s">
        <v>587</v>
      </c>
      <c r="U8" s="441" t="s">
        <v>586</v>
      </c>
      <c r="V8" s="442" t="s">
        <v>586</v>
      </c>
      <c r="W8" s="443" t="s">
        <v>587</v>
      </c>
      <c r="X8" s="408"/>
    </row>
    <row r="9" spans="1:24" ht="22.5" customHeight="1" thickBot="1" x14ac:dyDescent="0.2">
      <c r="A9" s="783"/>
      <c r="B9" s="103" t="s">
        <v>190</v>
      </c>
      <c r="C9" s="104"/>
      <c r="D9" s="105"/>
      <c r="E9" s="105"/>
      <c r="F9" s="418"/>
      <c r="G9" s="106" t="s">
        <v>191</v>
      </c>
      <c r="H9" s="789"/>
      <c r="I9" s="789"/>
      <c r="J9" s="789"/>
      <c r="K9" s="789"/>
      <c r="L9" s="789"/>
      <c r="M9" s="789"/>
      <c r="N9" s="107"/>
      <c r="P9" s="433" t="s">
        <v>582</v>
      </c>
      <c r="Q9" s="434" t="s">
        <v>579</v>
      </c>
      <c r="R9" s="433" t="s">
        <v>585</v>
      </c>
      <c r="S9" s="444" t="s">
        <v>585</v>
      </c>
      <c r="T9" s="443" t="s">
        <v>587</v>
      </c>
      <c r="U9" s="433" t="s">
        <v>585</v>
      </c>
      <c r="V9" s="444" t="s">
        <v>587</v>
      </c>
      <c r="W9" s="443" t="s">
        <v>587</v>
      </c>
      <c r="X9" s="109"/>
    </row>
    <row r="10" spans="1:24" ht="22.5" customHeight="1" thickBot="1" x14ac:dyDescent="0.2">
      <c r="A10" s="259"/>
      <c r="B10" s="14"/>
      <c r="C10" s="14"/>
      <c r="H10" s="91"/>
      <c r="P10" s="435" t="s">
        <v>583</v>
      </c>
      <c r="Q10" s="434" t="s">
        <v>579</v>
      </c>
      <c r="R10" s="433" t="s">
        <v>585</v>
      </c>
      <c r="S10" s="444" t="s">
        <v>587</v>
      </c>
      <c r="T10" s="443" t="s">
        <v>587</v>
      </c>
      <c r="U10" s="433" t="s">
        <v>587</v>
      </c>
      <c r="V10" s="444" t="s">
        <v>587</v>
      </c>
      <c r="W10" s="443" t="s">
        <v>587</v>
      </c>
      <c r="X10" s="109"/>
    </row>
    <row r="11" spans="1:24" ht="22.5" customHeight="1" thickBot="1" x14ac:dyDescent="0.2">
      <c r="A11" s="757" t="s">
        <v>257</v>
      </c>
      <c r="B11" s="758"/>
      <c r="C11" s="758"/>
      <c r="D11" s="758"/>
      <c r="E11" s="758"/>
      <c r="F11" s="758"/>
      <c r="G11" s="758"/>
      <c r="H11" s="758"/>
      <c r="I11" s="758"/>
      <c r="J11" s="758"/>
      <c r="K11" s="758"/>
      <c r="L11" s="758"/>
      <c r="M11" s="758"/>
      <c r="N11" s="759"/>
      <c r="P11" s="436" t="s">
        <v>584</v>
      </c>
      <c r="Q11" s="437" t="s">
        <v>579</v>
      </c>
      <c r="R11" s="445" t="s">
        <v>588</v>
      </c>
      <c r="S11" s="446" t="s">
        <v>587</v>
      </c>
      <c r="T11" s="447" t="s">
        <v>587</v>
      </c>
      <c r="U11" s="445" t="s">
        <v>587</v>
      </c>
      <c r="V11" s="446" t="s">
        <v>587</v>
      </c>
      <c r="W11" s="447" t="s">
        <v>587</v>
      </c>
      <c r="X11" s="109"/>
    </row>
    <row r="12" spans="1:24" ht="22.5" customHeight="1" x14ac:dyDescent="0.15">
      <c r="A12" s="760" t="s">
        <v>1</v>
      </c>
      <c r="B12" s="761"/>
      <c r="C12" s="746" t="str">
        <f>'（診１）建物概要調査票（☑あり）'!B3</f>
        <v>酒田　太郎</v>
      </c>
      <c r="D12" s="746"/>
      <c r="E12" s="746"/>
      <c r="F12" s="746"/>
      <c r="G12" s="108" t="s">
        <v>137</v>
      </c>
      <c r="H12" s="260" t="s">
        <v>135</v>
      </c>
      <c r="I12" s="744" t="str">
        <f>'（診１）建物概要調査票（☑あり）'!F3</f>
        <v>酒田市△△町□-□</v>
      </c>
      <c r="J12" s="745"/>
      <c r="K12" s="745"/>
      <c r="L12" s="745"/>
      <c r="M12" s="745"/>
      <c r="N12" s="762"/>
      <c r="P12" s="407" t="s">
        <v>591</v>
      </c>
      <c r="Q12" s="410"/>
      <c r="R12" s="407"/>
      <c r="S12" s="406"/>
      <c r="T12" s="171"/>
      <c r="U12" s="409"/>
      <c r="V12" s="109"/>
      <c r="W12" s="109"/>
      <c r="X12" s="109"/>
    </row>
    <row r="13" spans="1:24" ht="22.5" customHeight="1" x14ac:dyDescent="0.15">
      <c r="A13" s="763" t="s">
        <v>192</v>
      </c>
      <c r="B13" s="764"/>
      <c r="C13" s="746" t="s">
        <v>142</v>
      </c>
      <c r="D13" s="746"/>
      <c r="E13" s="746"/>
      <c r="F13" s="746"/>
      <c r="G13" s="746"/>
      <c r="H13" s="260" t="s">
        <v>136</v>
      </c>
      <c r="I13" s="165" t="str">
        <f>'（診１）建物概要調査票（☑あり）'!F4</f>
        <v>平成</v>
      </c>
      <c r="J13" s="110"/>
      <c r="K13" s="264">
        <f>'（診１）建物概要調査票（☑あり）'!G4</f>
        <v>5</v>
      </c>
      <c r="L13" s="110" t="s">
        <v>110</v>
      </c>
      <c r="M13" s="264">
        <f>'（診１）建物概要調査票（☑あり）'!I4</f>
        <v>10</v>
      </c>
      <c r="N13" s="111" t="s">
        <v>256</v>
      </c>
      <c r="S13" s="14" t="s">
        <v>169</v>
      </c>
      <c r="T13" s="14" t="s">
        <v>197</v>
      </c>
      <c r="V13" s="14" t="s">
        <v>169</v>
      </c>
    </row>
    <row r="14" spans="1:24" ht="22.5" customHeight="1" thickBot="1" x14ac:dyDescent="0.2">
      <c r="A14" s="747" t="s">
        <v>193</v>
      </c>
      <c r="B14" s="748"/>
      <c r="C14" s="112" t="s">
        <v>194</v>
      </c>
      <c r="D14" s="113"/>
      <c r="E14" s="113"/>
      <c r="F14" s="113"/>
      <c r="G14" s="113" t="s">
        <v>195</v>
      </c>
      <c r="H14" s="113"/>
      <c r="I14" s="113"/>
      <c r="J14" s="113"/>
      <c r="K14" s="113" t="s">
        <v>196</v>
      </c>
      <c r="L14" s="113"/>
      <c r="M14" s="113"/>
      <c r="N14" s="114"/>
      <c r="O14" s="91" t="s">
        <v>166</v>
      </c>
      <c r="P14" s="90" t="s">
        <v>206</v>
      </c>
    </row>
    <row r="15" spans="1:24" ht="22.5" customHeight="1" thickBot="1" x14ac:dyDescent="0.2">
      <c r="A15" s="749" t="s">
        <v>8</v>
      </c>
      <c r="B15" s="258" t="s">
        <v>9</v>
      </c>
      <c r="C15" s="263" t="s">
        <v>198</v>
      </c>
      <c r="D15" s="115">
        <f>'（診１）建物概要調査票（☑あり）'!D6</f>
        <v>2</v>
      </c>
      <c r="E15" s="115"/>
      <c r="F15" s="116" t="s">
        <v>111</v>
      </c>
      <c r="G15" s="263" t="s">
        <v>199</v>
      </c>
      <c r="H15" s="115">
        <f>'（診１）建物概要調査票（☑あり）'!F6</f>
        <v>0</v>
      </c>
      <c r="I15" s="399" t="s">
        <v>111</v>
      </c>
      <c r="J15" s="117"/>
      <c r="K15" s="263" t="s">
        <v>578</v>
      </c>
      <c r="L15" s="110" t="s">
        <v>201</v>
      </c>
      <c r="M15" s="765">
        <f>H16/D16</f>
        <v>0.5</v>
      </c>
      <c r="N15" s="766"/>
      <c r="P15" s="756" t="s">
        <v>491</v>
      </c>
      <c r="Q15" s="756"/>
      <c r="R15" s="756"/>
      <c r="S15" s="756"/>
      <c r="T15" s="756"/>
      <c r="U15" s="756"/>
      <c r="V15" s="756"/>
      <c r="W15" s="756"/>
    </row>
    <row r="16" spans="1:24" ht="22.5" customHeight="1" thickBot="1" x14ac:dyDescent="0.2">
      <c r="A16" s="750"/>
      <c r="B16" s="118" t="s">
        <v>11</v>
      </c>
      <c r="C16" s="261" t="s">
        <v>202</v>
      </c>
      <c r="D16" s="398">
        <f>'（診１）建物概要調査票（☑あり）'!D7</f>
        <v>100</v>
      </c>
      <c r="E16" s="262"/>
      <c r="F16" s="119" t="s">
        <v>112</v>
      </c>
      <c r="G16" s="261" t="s">
        <v>203</v>
      </c>
      <c r="H16" s="120">
        <f>'（診１）建物概要調査票（☑あり）'!F7</f>
        <v>50</v>
      </c>
      <c r="I16" s="398" t="s">
        <v>112</v>
      </c>
      <c r="J16" s="119"/>
      <c r="K16" s="751" t="s">
        <v>204</v>
      </c>
      <c r="L16" s="752"/>
      <c r="M16" s="121">
        <f>D16+H16</f>
        <v>150</v>
      </c>
      <c r="N16" s="122" t="s">
        <v>112</v>
      </c>
      <c r="P16" s="718" t="s">
        <v>592</v>
      </c>
      <c r="Q16" s="718"/>
      <c r="R16" s="718"/>
      <c r="S16" s="718"/>
      <c r="T16" s="718"/>
      <c r="U16" s="718"/>
      <c r="V16" s="718"/>
      <c r="W16" s="718"/>
    </row>
    <row r="17" spans="1:26" ht="21" customHeight="1" thickBot="1" x14ac:dyDescent="0.2">
      <c r="B17" s="90" t="s">
        <v>573</v>
      </c>
      <c r="F17" s="90" t="s">
        <v>205</v>
      </c>
      <c r="O17" s="91" t="s">
        <v>169</v>
      </c>
      <c r="P17" s="739" t="s">
        <v>494</v>
      </c>
      <c r="Q17" s="739"/>
      <c r="R17" s="739"/>
      <c r="S17" s="739"/>
      <c r="T17" s="739"/>
      <c r="U17" s="739"/>
      <c r="V17" s="739"/>
      <c r="W17" s="739"/>
      <c r="X17" s="739"/>
    </row>
    <row r="18" spans="1:26" ht="21" customHeight="1" x14ac:dyDescent="0.15">
      <c r="A18" s="753" t="s">
        <v>207</v>
      </c>
      <c r="B18" s="123" t="s">
        <v>208</v>
      </c>
      <c r="C18" s="708" t="s">
        <v>572</v>
      </c>
      <c r="D18" s="709"/>
      <c r="E18" s="272"/>
      <c r="F18" s="124" t="s">
        <v>476</v>
      </c>
      <c r="G18" s="124" t="s">
        <v>224</v>
      </c>
      <c r="H18" s="422">
        <v>1</v>
      </c>
      <c r="I18" s="125" t="s">
        <v>209</v>
      </c>
      <c r="J18" s="124"/>
      <c r="K18" s="124" t="s">
        <v>475</v>
      </c>
      <c r="L18" s="124" t="s">
        <v>226</v>
      </c>
      <c r="M18" s="401">
        <f>H18</f>
        <v>1</v>
      </c>
      <c r="N18" s="126" t="s">
        <v>209</v>
      </c>
      <c r="O18" s="91" t="s">
        <v>166</v>
      </c>
      <c r="P18" s="90" t="s">
        <v>473</v>
      </c>
    </row>
    <row r="19" spans="1:26" ht="21" customHeight="1" thickBot="1" x14ac:dyDescent="0.2">
      <c r="A19" s="754"/>
      <c r="B19" s="273"/>
      <c r="C19" s="400" t="s">
        <v>568</v>
      </c>
      <c r="D19" s="411" t="s">
        <v>471</v>
      </c>
      <c r="E19" s="710" t="s">
        <v>480</v>
      </c>
      <c r="F19" s="743"/>
      <c r="G19" s="274" t="s">
        <v>472</v>
      </c>
      <c r="H19" s="131" t="s">
        <v>471</v>
      </c>
      <c r="I19" s="132"/>
      <c r="J19" s="744" t="s">
        <v>479</v>
      </c>
      <c r="K19" s="745"/>
      <c r="L19" s="274" t="s">
        <v>472</v>
      </c>
      <c r="M19" s="131" t="s">
        <v>471</v>
      </c>
      <c r="N19" s="133"/>
      <c r="P19" s="90" t="s">
        <v>493</v>
      </c>
    </row>
    <row r="20" spans="1:26" ht="21" customHeight="1" x14ac:dyDescent="0.15">
      <c r="A20" s="754"/>
      <c r="B20" s="402" t="s">
        <v>210</v>
      </c>
      <c r="C20" s="715">
        <f>MIN(G20:G23,L20:L23)</f>
        <v>0</v>
      </c>
      <c r="D20" s="712">
        <f>MIN(H20:H23,M20:M23)</f>
        <v>0</v>
      </c>
      <c r="E20" s="725" t="s">
        <v>211</v>
      </c>
      <c r="F20" s="128" t="s">
        <v>212</v>
      </c>
      <c r="G20" s="284">
        <f>IFERROR(H20/0.9,0)</f>
        <v>0</v>
      </c>
      <c r="H20" s="419"/>
      <c r="I20" s="129" t="s">
        <v>213</v>
      </c>
      <c r="J20" s="725" t="s">
        <v>211</v>
      </c>
      <c r="K20" s="128" t="s">
        <v>212</v>
      </c>
      <c r="L20" s="284">
        <f>IFERROR(M20/0.9,0)</f>
        <v>0</v>
      </c>
      <c r="M20" s="423" t="s">
        <v>169</v>
      </c>
      <c r="N20" s="114" t="s">
        <v>213</v>
      </c>
      <c r="P20" s="90" t="s">
        <v>495</v>
      </c>
      <c r="Z20" s="170"/>
    </row>
    <row r="21" spans="1:26" ht="21" customHeight="1" x14ac:dyDescent="0.15">
      <c r="A21" s="754"/>
      <c r="B21" s="403" t="s">
        <v>169</v>
      </c>
      <c r="C21" s="716"/>
      <c r="D21" s="713"/>
      <c r="E21" s="726"/>
      <c r="F21" s="131" t="s">
        <v>214</v>
      </c>
      <c r="G21" s="285">
        <f>IFERROR(H21/0.9,0)</f>
        <v>0</v>
      </c>
      <c r="H21" s="420" t="s">
        <v>169</v>
      </c>
      <c r="I21" s="132" t="s">
        <v>213</v>
      </c>
      <c r="J21" s="726"/>
      <c r="K21" s="131" t="s">
        <v>214</v>
      </c>
      <c r="L21" s="285">
        <f>IFERROR(M21/0.9,0)</f>
        <v>0</v>
      </c>
      <c r="M21" s="424" t="s">
        <v>169</v>
      </c>
      <c r="N21" s="133" t="s">
        <v>213</v>
      </c>
      <c r="O21" s="91"/>
      <c r="P21" s="196" t="s">
        <v>484</v>
      </c>
      <c r="R21" s="90"/>
      <c r="S21" s="90"/>
      <c r="Z21" s="170"/>
    </row>
    <row r="22" spans="1:26" ht="21" customHeight="1" thickBot="1" x14ac:dyDescent="0.2">
      <c r="A22" s="754"/>
      <c r="B22" s="403" t="s">
        <v>569</v>
      </c>
      <c r="C22" s="717"/>
      <c r="D22" s="714"/>
      <c r="E22" s="726" t="s">
        <v>215</v>
      </c>
      <c r="F22" s="131" t="s">
        <v>212</v>
      </c>
      <c r="G22" s="285">
        <f>IFERROR(H22/0.9,0)</f>
        <v>0</v>
      </c>
      <c r="H22" s="420" t="s">
        <v>169</v>
      </c>
      <c r="I22" s="132" t="s">
        <v>213</v>
      </c>
      <c r="J22" s="726" t="s">
        <v>215</v>
      </c>
      <c r="K22" s="131" t="s">
        <v>212</v>
      </c>
      <c r="L22" s="285">
        <f>IFERROR(M22/0.9,0)</f>
        <v>0</v>
      </c>
      <c r="M22" s="424" t="s">
        <v>169</v>
      </c>
      <c r="N22" s="133" t="s">
        <v>213</v>
      </c>
      <c r="O22" s="91"/>
      <c r="P22" s="196" t="s">
        <v>481</v>
      </c>
      <c r="R22" s="90"/>
      <c r="S22" s="90"/>
      <c r="Z22" s="170"/>
    </row>
    <row r="23" spans="1:26" ht="21" customHeight="1" thickBot="1" x14ac:dyDescent="0.2">
      <c r="A23" s="754"/>
      <c r="B23" s="134" t="s">
        <v>571</v>
      </c>
      <c r="C23" s="135" t="s">
        <v>213</v>
      </c>
      <c r="D23" s="135" t="s">
        <v>213</v>
      </c>
      <c r="E23" s="726"/>
      <c r="F23" s="136" t="s">
        <v>214</v>
      </c>
      <c r="G23" s="286">
        <f>IFERROR(H23/0.9,0)</f>
        <v>0</v>
      </c>
      <c r="H23" s="421" t="s">
        <v>169</v>
      </c>
      <c r="I23" s="137" t="s">
        <v>213</v>
      </c>
      <c r="J23" s="730"/>
      <c r="K23" s="136" t="s">
        <v>214</v>
      </c>
      <c r="L23" s="286">
        <f>IFERROR(M23/0.9,0)</f>
        <v>0</v>
      </c>
      <c r="M23" s="425" t="s">
        <v>169</v>
      </c>
      <c r="N23" s="138" t="s">
        <v>213</v>
      </c>
      <c r="O23" s="91"/>
      <c r="P23" s="196" t="s">
        <v>489</v>
      </c>
      <c r="R23" s="90"/>
      <c r="S23" s="90"/>
    </row>
    <row r="24" spans="1:26" ht="21" customHeight="1" x14ac:dyDescent="0.15">
      <c r="A24" s="754"/>
      <c r="B24" s="139" t="s">
        <v>216</v>
      </c>
      <c r="C24" s="710" t="s">
        <v>572</v>
      </c>
      <c r="D24" s="711"/>
      <c r="E24" s="277"/>
      <c r="F24" s="275" t="s">
        <v>477</v>
      </c>
      <c r="G24" s="136" t="s">
        <v>224</v>
      </c>
      <c r="H24" s="140">
        <f>H18</f>
        <v>1</v>
      </c>
      <c r="I24" s="137" t="s">
        <v>209</v>
      </c>
      <c r="J24" s="136"/>
      <c r="K24" s="275" t="s">
        <v>478</v>
      </c>
      <c r="L24" s="136" t="s">
        <v>488</v>
      </c>
      <c r="M24" s="404">
        <f>H24</f>
        <v>1</v>
      </c>
      <c r="N24" s="138" t="s">
        <v>209</v>
      </c>
      <c r="O24" s="91" t="s">
        <v>166</v>
      </c>
      <c r="P24" s="196" t="s">
        <v>482</v>
      </c>
      <c r="R24" s="90"/>
      <c r="S24" s="90"/>
    </row>
    <row r="25" spans="1:26" ht="21" customHeight="1" thickBot="1" x14ac:dyDescent="0.2">
      <c r="A25" s="754"/>
      <c r="B25" s="127" t="s">
        <v>217</v>
      </c>
      <c r="C25" s="411" t="s">
        <v>568</v>
      </c>
      <c r="D25" s="131" t="s">
        <v>471</v>
      </c>
      <c r="E25" s="710" t="s">
        <v>479</v>
      </c>
      <c r="F25" s="743"/>
      <c r="G25" s="279" t="s">
        <v>472</v>
      </c>
      <c r="H25" s="128" t="s">
        <v>471</v>
      </c>
      <c r="I25" s="147"/>
      <c r="J25" s="744" t="s">
        <v>479</v>
      </c>
      <c r="K25" s="745"/>
      <c r="L25" s="279" t="s">
        <v>472</v>
      </c>
      <c r="M25" s="128" t="s">
        <v>471</v>
      </c>
      <c r="N25" s="276"/>
      <c r="P25" s="196" t="s">
        <v>483</v>
      </c>
    </row>
    <row r="26" spans="1:26" ht="21" customHeight="1" x14ac:dyDescent="0.15">
      <c r="A26" s="754"/>
      <c r="B26" s="141" t="s">
        <v>218</v>
      </c>
      <c r="C26" s="130"/>
      <c r="D26" s="715">
        <f>MIN(H26:H29,M26:M29)</f>
        <v>0</v>
      </c>
      <c r="E26" s="727" t="s">
        <v>211</v>
      </c>
      <c r="F26" s="131" t="s">
        <v>212</v>
      </c>
      <c r="G26" s="281" t="s">
        <v>474</v>
      </c>
      <c r="H26" s="426" t="s">
        <v>169</v>
      </c>
      <c r="I26" s="132" t="s">
        <v>213</v>
      </c>
      <c r="J26" s="726" t="s">
        <v>211</v>
      </c>
      <c r="K26" s="131" t="s">
        <v>212</v>
      </c>
      <c r="L26" s="281" t="s">
        <v>474</v>
      </c>
      <c r="M26" s="426" t="s">
        <v>169</v>
      </c>
      <c r="N26" s="133" t="s">
        <v>213</v>
      </c>
      <c r="P26" s="90" t="s">
        <v>590</v>
      </c>
    </row>
    <row r="27" spans="1:26" ht="21" customHeight="1" x14ac:dyDescent="0.15">
      <c r="A27" s="754"/>
      <c r="B27" s="141" t="s">
        <v>169</v>
      </c>
      <c r="C27" s="281" t="s">
        <v>474</v>
      </c>
      <c r="D27" s="737"/>
      <c r="E27" s="728"/>
      <c r="F27" s="131" t="s">
        <v>214</v>
      </c>
      <c r="G27" s="281" t="s">
        <v>474</v>
      </c>
      <c r="H27" s="427" t="s">
        <v>169</v>
      </c>
      <c r="I27" s="132" t="s">
        <v>213</v>
      </c>
      <c r="J27" s="726"/>
      <c r="K27" s="131" t="s">
        <v>214</v>
      </c>
      <c r="L27" s="281" t="s">
        <v>474</v>
      </c>
      <c r="M27" s="427" t="s">
        <v>169</v>
      </c>
      <c r="N27" s="133" t="s">
        <v>213</v>
      </c>
      <c r="P27" s="90" t="s">
        <v>220</v>
      </c>
    </row>
    <row r="28" spans="1:26" ht="21" customHeight="1" thickBot="1" x14ac:dyDescent="0.2">
      <c r="A28" s="754"/>
      <c r="B28" s="740" t="s">
        <v>219</v>
      </c>
      <c r="C28" s="451"/>
      <c r="D28" s="738"/>
      <c r="E28" s="728" t="s">
        <v>215</v>
      </c>
      <c r="F28" s="131" t="s">
        <v>212</v>
      </c>
      <c r="G28" s="281" t="s">
        <v>474</v>
      </c>
      <c r="H28" s="427" t="s">
        <v>169</v>
      </c>
      <c r="I28" s="132" t="s">
        <v>213</v>
      </c>
      <c r="J28" s="726" t="s">
        <v>215</v>
      </c>
      <c r="K28" s="131" t="s">
        <v>212</v>
      </c>
      <c r="L28" s="281" t="s">
        <v>474</v>
      </c>
      <c r="M28" s="427" t="s">
        <v>169</v>
      </c>
      <c r="N28" s="133" t="s">
        <v>213</v>
      </c>
      <c r="P28" s="90" t="s">
        <v>490</v>
      </c>
    </row>
    <row r="29" spans="1:26" ht="21" customHeight="1" thickBot="1" x14ac:dyDescent="0.2">
      <c r="A29" s="755"/>
      <c r="B29" s="741"/>
      <c r="C29" s="135" t="s">
        <v>213</v>
      </c>
      <c r="D29" s="257" t="s">
        <v>213</v>
      </c>
      <c r="E29" s="729"/>
      <c r="F29" s="142" t="s">
        <v>214</v>
      </c>
      <c r="G29" s="281" t="s">
        <v>474</v>
      </c>
      <c r="H29" s="428" t="s">
        <v>169</v>
      </c>
      <c r="I29" s="143" t="s">
        <v>213</v>
      </c>
      <c r="J29" s="729"/>
      <c r="K29" s="142" t="s">
        <v>214</v>
      </c>
      <c r="L29" s="281" t="s">
        <v>474</v>
      </c>
      <c r="M29" s="428" t="s">
        <v>169</v>
      </c>
      <c r="N29" s="144" t="s">
        <v>213</v>
      </c>
      <c r="P29" s="90" t="s">
        <v>227</v>
      </c>
    </row>
    <row r="30" spans="1:26" ht="21" customHeight="1" x14ac:dyDescent="0.15">
      <c r="A30" s="731" t="s">
        <v>221</v>
      </c>
      <c r="B30" s="123" t="s">
        <v>222</v>
      </c>
      <c r="C30" s="708" t="s">
        <v>572</v>
      </c>
      <c r="D30" s="709"/>
      <c r="E30" s="278"/>
      <c r="F30" s="124" t="s">
        <v>223</v>
      </c>
      <c r="G30" s="124" t="s">
        <v>224</v>
      </c>
      <c r="H30" s="145">
        <f>H24</f>
        <v>1</v>
      </c>
      <c r="I30" s="125" t="s">
        <v>209</v>
      </c>
      <c r="J30" s="124"/>
      <c r="K30" s="124" t="s">
        <v>225</v>
      </c>
      <c r="L30" s="124" t="s">
        <v>226</v>
      </c>
      <c r="M30" s="401">
        <f>H30</f>
        <v>1</v>
      </c>
      <c r="N30" s="126" t="s">
        <v>209</v>
      </c>
      <c r="O30" s="91" t="s">
        <v>166</v>
      </c>
      <c r="P30" s="90" t="s">
        <v>228</v>
      </c>
    </row>
    <row r="31" spans="1:26" ht="21" customHeight="1" thickBot="1" x14ac:dyDescent="0.2">
      <c r="A31" s="732"/>
      <c r="B31" s="273"/>
      <c r="C31" s="400" t="s">
        <v>568</v>
      </c>
      <c r="D31" s="131" t="s">
        <v>471</v>
      </c>
      <c r="E31" s="710" t="s">
        <v>479</v>
      </c>
      <c r="F31" s="743"/>
      <c r="G31" s="274" t="s">
        <v>472</v>
      </c>
      <c r="H31" s="131" t="s">
        <v>471</v>
      </c>
      <c r="I31" s="132"/>
      <c r="J31" s="744" t="s">
        <v>479</v>
      </c>
      <c r="K31" s="745"/>
      <c r="L31" s="274" t="s">
        <v>472</v>
      </c>
      <c r="M31" s="131" t="s">
        <v>471</v>
      </c>
      <c r="N31" s="133"/>
      <c r="O31" s="91"/>
      <c r="P31" s="196" t="s">
        <v>492</v>
      </c>
    </row>
    <row r="32" spans="1:26" ht="21" customHeight="1" x14ac:dyDescent="0.15">
      <c r="A32" s="732"/>
      <c r="B32" s="402" t="s">
        <v>210</v>
      </c>
      <c r="C32" s="715">
        <f>MIN(G32:G35,L32:L35)</f>
        <v>0</v>
      </c>
      <c r="D32" s="734">
        <f>MIN(H32:H35,M32:M35)</f>
        <v>0</v>
      </c>
      <c r="E32" s="727" t="s">
        <v>211</v>
      </c>
      <c r="F32" s="128" t="s">
        <v>212</v>
      </c>
      <c r="G32" s="284">
        <f>IFERROR(H32/0.9,0)</f>
        <v>0</v>
      </c>
      <c r="H32" s="429" t="s">
        <v>169</v>
      </c>
      <c r="I32" s="129" t="s">
        <v>213</v>
      </c>
      <c r="J32" s="725" t="s">
        <v>211</v>
      </c>
      <c r="K32" s="128" t="s">
        <v>212</v>
      </c>
      <c r="L32" s="284">
        <f>IFERROR(M32/0.9,0)</f>
        <v>0</v>
      </c>
      <c r="M32" s="429" t="s">
        <v>169</v>
      </c>
      <c r="N32" s="114" t="s">
        <v>213</v>
      </c>
      <c r="P32" s="90" t="s">
        <v>496</v>
      </c>
    </row>
    <row r="33" spans="1:25" ht="21" customHeight="1" x14ac:dyDescent="0.15">
      <c r="A33" s="732"/>
      <c r="B33" s="405" t="s">
        <v>229</v>
      </c>
      <c r="C33" s="716"/>
      <c r="D33" s="735"/>
      <c r="E33" s="728"/>
      <c r="F33" s="131" t="s">
        <v>214</v>
      </c>
      <c r="G33" s="285">
        <f>IFERROR(H33/0.9,0)</f>
        <v>0</v>
      </c>
      <c r="H33" s="430" t="s">
        <v>169</v>
      </c>
      <c r="I33" s="132" t="s">
        <v>213</v>
      </c>
      <c r="J33" s="726"/>
      <c r="K33" s="131" t="s">
        <v>214</v>
      </c>
      <c r="L33" s="285">
        <f>IFERROR(M33/0.9,0)</f>
        <v>0</v>
      </c>
      <c r="M33" s="430" t="s">
        <v>169</v>
      </c>
      <c r="N33" s="133" t="s">
        <v>213</v>
      </c>
      <c r="P33" s="90" t="s">
        <v>574</v>
      </c>
    </row>
    <row r="34" spans="1:25" ht="21" customHeight="1" thickBot="1" x14ac:dyDescent="0.2">
      <c r="A34" s="732"/>
      <c r="B34" s="403" t="s">
        <v>569</v>
      </c>
      <c r="C34" s="717"/>
      <c r="D34" s="736"/>
      <c r="E34" s="728" t="s">
        <v>215</v>
      </c>
      <c r="F34" s="131" t="s">
        <v>212</v>
      </c>
      <c r="G34" s="285">
        <f>IFERROR(H34/0.9,0)</f>
        <v>0</v>
      </c>
      <c r="H34" s="430" t="s">
        <v>169</v>
      </c>
      <c r="I34" s="132" t="s">
        <v>213</v>
      </c>
      <c r="J34" s="726" t="s">
        <v>215</v>
      </c>
      <c r="K34" s="131" t="s">
        <v>212</v>
      </c>
      <c r="L34" s="285">
        <f>IFERROR(M34/0.9,0)</f>
        <v>0</v>
      </c>
      <c r="M34" s="430" t="s">
        <v>169</v>
      </c>
      <c r="N34" s="133" t="s">
        <v>213</v>
      </c>
      <c r="P34" s="90" t="s">
        <v>486</v>
      </c>
    </row>
    <row r="35" spans="1:25" ht="21" customHeight="1" thickBot="1" x14ac:dyDescent="0.2">
      <c r="A35" s="732"/>
      <c r="B35" s="134" t="s">
        <v>570</v>
      </c>
      <c r="C35" s="135" t="s">
        <v>213</v>
      </c>
      <c r="D35" s="135" t="s">
        <v>213</v>
      </c>
      <c r="E35" s="730"/>
      <c r="F35" s="136" t="s">
        <v>214</v>
      </c>
      <c r="G35" s="286">
        <f>IFERROR(H35/0.9,0)</f>
        <v>0</v>
      </c>
      <c r="H35" s="425" t="s">
        <v>169</v>
      </c>
      <c r="I35" s="137" t="s">
        <v>213</v>
      </c>
      <c r="J35" s="730"/>
      <c r="K35" s="136" t="s">
        <v>214</v>
      </c>
      <c r="L35" s="286">
        <f>IFERROR(M35/0.9,0)</f>
        <v>0</v>
      </c>
      <c r="M35" s="425" t="s">
        <v>169</v>
      </c>
      <c r="N35" s="138" t="s">
        <v>213</v>
      </c>
      <c r="P35" s="90" t="s">
        <v>485</v>
      </c>
    </row>
    <row r="36" spans="1:25" ht="21" customHeight="1" x14ac:dyDescent="0.15">
      <c r="A36" s="732"/>
      <c r="B36" s="139" t="s">
        <v>230</v>
      </c>
      <c r="C36" s="708" t="s">
        <v>572</v>
      </c>
      <c r="D36" s="709"/>
      <c r="E36" s="277"/>
      <c r="F36" s="275" t="s">
        <v>231</v>
      </c>
      <c r="G36" s="136" t="s">
        <v>224</v>
      </c>
      <c r="H36" s="404">
        <f>H30</f>
        <v>1</v>
      </c>
      <c r="I36" s="147" t="s">
        <v>209</v>
      </c>
      <c r="J36" s="264"/>
      <c r="K36" s="275" t="s">
        <v>232</v>
      </c>
      <c r="L36" s="136" t="s">
        <v>226</v>
      </c>
      <c r="M36" s="404">
        <f>H36</f>
        <v>1</v>
      </c>
      <c r="N36" s="265" t="s">
        <v>209</v>
      </c>
      <c r="P36" s="90" t="s">
        <v>487</v>
      </c>
    </row>
    <row r="37" spans="1:25" ht="21" customHeight="1" thickBot="1" x14ac:dyDescent="0.2">
      <c r="A37" s="732"/>
      <c r="B37" s="127" t="s">
        <v>217</v>
      </c>
      <c r="C37" s="411" t="s">
        <v>568</v>
      </c>
      <c r="D37" s="131" t="s">
        <v>471</v>
      </c>
      <c r="E37" s="710" t="s">
        <v>479</v>
      </c>
      <c r="F37" s="743"/>
      <c r="G37" s="279" t="s">
        <v>472</v>
      </c>
      <c r="H37" s="128" t="s">
        <v>471</v>
      </c>
      <c r="I37" s="147"/>
      <c r="J37" s="744" t="s">
        <v>479</v>
      </c>
      <c r="K37" s="745"/>
      <c r="L37" s="279" t="s">
        <v>472</v>
      </c>
      <c r="M37" s="128" t="s">
        <v>471</v>
      </c>
      <c r="N37" s="276"/>
      <c r="Q37" s="290" t="s">
        <v>497</v>
      </c>
      <c r="R37" s="91" t="s">
        <v>233</v>
      </c>
      <c r="S37" s="91" t="s">
        <v>169</v>
      </c>
      <c r="T37" s="283" t="s">
        <v>234</v>
      </c>
      <c r="U37" s="283" t="s">
        <v>169</v>
      </c>
      <c r="V37" s="283"/>
      <c r="W37" s="283"/>
    </row>
    <row r="38" spans="1:25" ht="21" customHeight="1" x14ac:dyDescent="0.15">
      <c r="A38" s="732"/>
      <c r="B38" s="127" t="s">
        <v>169</v>
      </c>
      <c r="C38" s="130"/>
      <c r="D38" s="715">
        <f>MIN(H38:H41,M38:M41)</f>
        <v>0</v>
      </c>
      <c r="E38" s="728" t="s">
        <v>211</v>
      </c>
      <c r="F38" s="131" t="s">
        <v>212</v>
      </c>
      <c r="G38" s="281" t="s">
        <v>474</v>
      </c>
      <c r="H38" s="426" t="s">
        <v>169</v>
      </c>
      <c r="I38" s="132" t="s">
        <v>213</v>
      </c>
      <c r="J38" s="726" t="s">
        <v>211</v>
      </c>
      <c r="K38" s="131" t="s">
        <v>212</v>
      </c>
      <c r="L38" s="281" t="s">
        <v>474</v>
      </c>
      <c r="M38" s="426" t="s">
        <v>169</v>
      </c>
      <c r="N38" s="133" t="s">
        <v>213</v>
      </c>
      <c r="Q38" s="91" t="s">
        <v>235</v>
      </c>
      <c r="R38" s="90">
        <v>0.65</v>
      </c>
      <c r="S38" s="283" t="s">
        <v>236</v>
      </c>
      <c r="T38" s="90">
        <v>1.01</v>
      </c>
      <c r="U38" s="90" t="s">
        <v>169</v>
      </c>
      <c r="V38" s="90"/>
      <c r="W38" s="90"/>
    </row>
    <row r="39" spans="1:25" ht="21" customHeight="1" x14ac:dyDescent="0.15">
      <c r="A39" s="732"/>
      <c r="B39" s="146" t="s">
        <v>229</v>
      </c>
      <c r="C39" s="281" t="s">
        <v>474</v>
      </c>
      <c r="D39" s="737"/>
      <c r="E39" s="728"/>
      <c r="F39" s="131" t="s">
        <v>214</v>
      </c>
      <c r="G39" s="281" t="s">
        <v>474</v>
      </c>
      <c r="H39" s="427" t="s">
        <v>169</v>
      </c>
      <c r="I39" s="132" t="s">
        <v>213</v>
      </c>
      <c r="J39" s="726"/>
      <c r="K39" s="131" t="s">
        <v>214</v>
      </c>
      <c r="L39" s="281" t="s">
        <v>474</v>
      </c>
      <c r="M39" s="427" t="s">
        <v>169</v>
      </c>
      <c r="N39" s="133" t="s">
        <v>213</v>
      </c>
      <c r="Q39" s="149" t="s">
        <v>238</v>
      </c>
      <c r="R39" s="150">
        <v>0.85</v>
      </c>
      <c r="S39" s="283"/>
      <c r="T39" s="150">
        <v>1.43</v>
      </c>
      <c r="U39" s="282" t="s">
        <v>239</v>
      </c>
      <c r="V39" s="282"/>
      <c r="W39" s="282"/>
      <c r="X39" s="282"/>
      <c r="Y39" s="148"/>
    </row>
    <row r="40" spans="1:25" ht="21" customHeight="1" thickBot="1" x14ac:dyDescent="0.2">
      <c r="A40" s="732"/>
      <c r="B40" s="740" t="s">
        <v>237</v>
      </c>
      <c r="C40" s="451"/>
      <c r="D40" s="738"/>
      <c r="E40" s="728" t="s">
        <v>215</v>
      </c>
      <c r="F40" s="131" t="s">
        <v>212</v>
      </c>
      <c r="G40" s="281" t="s">
        <v>474</v>
      </c>
      <c r="H40" s="427" t="s">
        <v>169</v>
      </c>
      <c r="I40" s="132" t="s">
        <v>213</v>
      </c>
      <c r="J40" s="726" t="s">
        <v>215</v>
      </c>
      <c r="K40" s="131" t="s">
        <v>212</v>
      </c>
      <c r="L40" s="281" t="s">
        <v>474</v>
      </c>
      <c r="M40" s="427" t="s">
        <v>169</v>
      </c>
      <c r="N40" s="133" t="s">
        <v>213</v>
      </c>
      <c r="P40" s="151" t="s">
        <v>498</v>
      </c>
      <c r="R40" s="90"/>
      <c r="S40" s="90"/>
      <c r="T40" s="90"/>
      <c r="U40" s="90"/>
      <c r="V40" s="90"/>
      <c r="W40" s="90"/>
      <c r="X40" s="90"/>
      <c r="Y40" s="148"/>
    </row>
    <row r="41" spans="1:25" ht="21" customHeight="1" thickBot="1" x14ac:dyDescent="0.2">
      <c r="A41" s="733"/>
      <c r="B41" s="741"/>
      <c r="C41" s="135" t="s">
        <v>213</v>
      </c>
      <c r="D41" s="257" t="s">
        <v>213</v>
      </c>
      <c r="E41" s="729"/>
      <c r="F41" s="142" t="s">
        <v>214</v>
      </c>
      <c r="G41" s="281" t="s">
        <v>474</v>
      </c>
      <c r="H41" s="428" t="s">
        <v>169</v>
      </c>
      <c r="I41" s="143" t="s">
        <v>213</v>
      </c>
      <c r="J41" s="729"/>
      <c r="K41" s="142" t="s">
        <v>214</v>
      </c>
      <c r="L41" s="281" t="s">
        <v>474</v>
      </c>
      <c r="M41" s="428" t="s">
        <v>169</v>
      </c>
      <c r="N41" s="144" t="s">
        <v>213</v>
      </c>
      <c r="P41" s="742" t="s">
        <v>499</v>
      </c>
      <c r="Q41" s="742"/>
      <c r="R41" s="742"/>
      <c r="S41" s="742"/>
      <c r="T41" s="742"/>
      <c r="U41" s="742"/>
      <c r="V41" s="742"/>
      <c r="W41" s="742"/>
      <c r="X41" s="742"/>
      <c r="Y41" s="148"/>
    </row>
    <row r="42" spans="1:25" ht="13.5" customHeight="1" x14ac:dyDescent="0.15">
      <c r="A42" s="719" t="s">
        <v>240</v>
      </c>
      <c r="B42" s="720"/>
      <c r="C42" s="152"/>
      <c r="D42" s="153" t="s">
        <v>241</v>
      </c>
      <c r="E42" s="153"/>
      <c r="F42" s="154"/>
      <c r="G42" s="153"/>
      <c r="H42" s="153"/>
      <c r="I42" s="154"/>
      <c r="J42" s="154"/>
      <c r="K42" s="153"/>
      <c r="L42" s="154"/>
      <c r="M42" s="153"/>
      <c r="N42" s="155"/>
      <c r="P42" s="151" t="s">
        <v>500</v>
      </c>
      <c r="R42" s="90"/>
      <c r="S42" s="90"/>
      <c r="T42" s="90"/>
      <c r="U42" s="90"/>
      <c r="V42" s="280"/>
      <c r="W42" s="157"/>
      <c r="X42" s="90"/>
      <c r="Y42" s="148"/>
    </row>
    <row r="43" spans="1:25" ht="13.5" customHeight="1" x14ac:dyDescent="0.15">
      <c r="A43" s="721"/>
      <c r="B43" s="722"/>
      <c r="C43" s="130"/>
      <c r="D43" s="156" t="s">
        <v>242</v>
      </c>
      <c r="E43" s="156"/>
      <c r="F43" s="131"/>
      <c r="G43" s="156"/>
      <c r="H43" s="156"/>
      <c r="I43" s="131"/>
      <c r="J43" s="131"/>
      <c r="K43" s="156"/>
      <c r="L43" s="131"/>
      <c r="M43" s="156"/>
      <c r="N43" s="133"/>
      <c r="P43" s="158" t="s">
        <v>501</v>
      </c>
      <c r="R43" s="90"/>
      <c r="S43" s="90"/>
      <c r="T43" s="90"/>
      <c r="U43" s="90"/>
      <c r="V43" s="90"/>
      <c r="W43" s="90"/>
      <c r="X43" s="90"/>
      <c r="Y43" s="148"/>
    </row>
    <row r="44" spans="1:25" ht="14.25" customHeight="1" x14ac:dyDescent="0.15">
      <c r="A44" s="721"/>
      <c r="B44" s="722"/>
      <c r="C44" s="130"/>
      <c r="D44" s="156" t="s">
        <v>243</v>
      </c>
      <c r="E44" s="156"/>
      <c r="F44" s="131"/>
      <c r="G44" s="156"/>
      <c r="H44" s="156"/>
      <c r="I44" s="131"/>
      <c r="J44" s="131"/>
      <c r="K44" s="156"/>
      <c r="L44" s="131"/>
      <c r="M44" s="156"/>
      <c r="N44" s="133"/>
      <c r="P44" s="90" t="s">
        <v>502</v>
      </c>
      <c r="W44" s="90"/>
      <c r="X44" s="90"/>
      <c r="Y44" s="148"/>
    </row>
    <row r="45" spans="1:25" x14ac:dyDescent="0.15">
      <c r="A45" s="721"/>
      <c r="B45" s="722"/>
      <c r="C45" s="130"/>
      <c r="D45" s="156" t="s">
        <v>244</v>
      </c>
      <c r="E45" s="156"/>
      <c r="F45" s="131"/>
      <c r="G45" s="159"/>
      <c r="H45" s="159"/>
      <c r="I45" s="131"/>
      <c r="J45" s="131"/>
      <c r="K45" s="159"/>
      <c r="L45" s="131"/>
      <c r="M45" s="159"/>
      <c r="N45" s="133"/>
      <c r="P45" s="90" t="s">
        <v>505</v>
      </c>
      <c r="W45" s="148"/>
      <c r="X45" s="148"/>
      <c r="Y45" s="148"/>
    </row>
    <row r="46" spans="1:25" x14ac:dyDescent="0.15">
      <c r="A46" s="721"/>
      <c r="B46" s="722"/>
      <c r="C46" s="130"/>
      <c r="D46" s="156" t="s">
        <v>246</v>
      </c>
      <c r="E46" s="156"/>
      <c r="F46" s="159"/>
      <c r="G46" s="131"/>
      <c r="H46" s="159"/>
      <c r="I46" s="131"/>
      <c r="J46" s="131"/>
      <c r="K46" s="131"/>
      <c r="L46" s="131"/>
      <c r="M46" s="131"/>
      <c r="N46" s="133"/>
      <c r="P46" s="90" t="s">
        <v>506</v>
      </c>
      <c r="W46" s="148"/>
      <c r="X46" s="148"/>
      <c r="Y46" s="148"/>
    </row>
    <row r="47" spans="1:25" x14ac:dyDescent="0.15">
      <c r="A47" s="721"/>
      <c r="B47" s="722"/>
      <c r="C47" s="130"/>
      <c r="D47" s="156" t="s">
        <v>245</v>
      </c>
      <c r="E47" s="156"/>
      <c r="F47" s="159"/>
      <c r="G47" s="131"/>
      <c r="H47" s="159"/>
      <c r="I47" s="131"/>
      <c r="J47" s="131"/>
      <c r="K47" s="159"/>
      <c r="L47" s="131"/>
      <c r="M47" s="131"/>
      <c r="N47" s="133"/>
      <c r="P47" s="90" t="s">
        <v>503</v>
      </c>
      <c r="W47" s="148"/>
      <c r="X47" s="148"/>
      <c r="Y47" s="148"/>
    </row>
    <row r="48" spans="1:25" x14ac:dyDescent="0.15">
      <c r="A48" s="721"/>
      <c r="B48" s="722"/>
      <c r="C48" s="130"/>
      <c r="D48" s="156" t="s">
        <v>359</v>
      </c>
      <c r="E48" s="156"/>
      <c r="F48" s="160"/>
      <c r="G48" s="160"/>
      <c r="H48" s="160"/>
      <c r="I48" s="131"/>
      <c r="J48" s="131"/>
      <c r="K48" s="160"/>
      <c r="L48" s="131"/>
      <c r="M48" s="131"/>
      <c r="N48" s="133"/>
      <c r="P48" s="90" t="s">
        <v>504</v>
      </c>
      <c r="Y48" s="148"/>
    </row>
    <row r="49" spans="1:14" x14ac:dyDescent="0.15">
      <c r="A49" s="721"/>
      <c r="B49" s="722"/>
      <c r="C49" s="161"/>
      <c r="D49" s="160" t="s">
        <v>360</v>
      </c>
      <c r="E49" s="160"/>
      <c r="F49" s="160"/>
      <c r="G49" s="160"/>
      <c r="H49" s="160"/>
      <c r="I49" s="131"/>
      <c r="J49" s="131"/>
      <c r="K49" s="160"/>
      <c r="L49" s="131"/>
      <c r="M49" s="131"/>
      <c r="N49" s="133"/>
    </row>
    <row r="50" spans="1:14" ht="14.25" thickBot="1" x14ac:dyDescent="0.2">
      <c r="A50" s="723"/>
      <c r="B50" s="724"/>
      <c r="C50" s="162"/>
      <c r="D50" s="163" t="s">
        <v>169</v>
      </c>
      <c r="E50" s="163"/>
      <c r="F50" s="163"/>
      <c r="G50" s="142"/>
      <c r="H50" s="163"/>
      <c r="I50" s="142"/>
      <c r="J50" s="142"/>
      <c r="K50" s="142"/>
      <c r="L50" s="142"/>
      <c r="M50" s="142"/>
      <c r="N50" s="144"/>
    </row>
    <row r="52" spans="1:14" x14ac:dyDescent="0.15">
      <c r="D52" s="156" t="s">
        <v>197</v>
      </c>
      <c r="E52" s="156"/>
      <c r="F52" s="131"/>
      <c r="G52" s="160"/>
    </row>
  </sheetData>
  <mergeCells count="74">
    <mergeCell ref="K1:N1"/>
    <mergeCell ref="B2:M2"/>
    <mergeCell ref="A4:A9"/>
    <mergeCell ref="B4:D4"/>
    <mergeCell ref="F4:G4"/>
    <mergeCell ref="H4:L4"/>
    <mergeCell ref="F7:G7"/>
    <mergeCell ref="D8:M8"/>
    <mergeCell ref="H9:M9"/>
    <mergeCell ref="V3:W3"/>
    <mergeCell ref="D5:F5"/>
    <mergeCell ref="K5:M5"/>
    <mergeCell ref="D6:F6"/>
    <mergeCell ref="K6:M6"/>
    <mergeCell ref="R5:T5"/>
    <mergeCell ref="U5:W5"/>
    <mergeCell ref="P5:Q5"/>
    <mergeCell ref="P6:Q6"/>
    <mergeCell ref="R4:S4"/>
    <mergeCell ref="T4:U4"/>
    <mergeCell ref="V4:W4"/>
    <mergeCell ref="P15:W15"/>
    <mergeCell ref="A11:N11"/>
    <mergeCell ref="A12:B12"/>
    <mergeCell ref="C12:F12"/>
    <mergeCell ref="I12:N12"/>
    <mergeCell ref="A13:B13"/>
    <mergeCell ref="M15:N15"/>
    <mergeCell ref="B40:B41"/>
    <mergeCell ref="C13:G13"/>
    <mergeCell ref="A14:B14"/>
    <mergeCell ref="A15:A16"/>
    <mergeCell ref="K16:L16"/>
    <mergeCell ref="A18:A29"/>
    <mergeCell ref="J32:J33"/>
    <mergeCell ref="J34:J35"/>
    <mergeCell ref="J38:J39"/>
    <mergeCell ref="J40:J41"/>
    <mergeCell ref="E40:E41"/>
    <mergeCell ref="J20:J21"/>
    <mergeCell ref="J22:J23"/>
    <mergeCell ref="J37:K37"/>
    <mergeCell ref="E37:F37"/>
    <mergeCell ref="E31:F31"/>
    <mergeCell ref="E19:F19"/>
    <mergeCell ref="J19:K19"/>
    <mergeCell ref="J31:K31"/>
    <mergeCell ref="E25:F25"/>
    <mergeCell ref="J25:K25"/>
    <mergeCell ref="J26:J27"/>
    <mergeCell ref="J28:J29"/>
    <mergeCell ref="P16:W16"/>
    <mergeCell ref="A42:B50"/>
    <mergeCell ref="E20:E21"/>
    <mergeCell ref="E22:E23"/>
    <mergeCell ref="E26:E27"/>
    <mergeCell ref="E28:E29"/>
    <mergeCell ref="E32:E33"/>
    <mergeCell ref="E34:E35"/>
    <mergeCell ref="E38:E39"/>
    <mergeCell ref="A30:A41"/>
    <mergeCell ref="D32:D34"/>
    <mergeCell ref="D38:D40"/>
    <mergeCell ref="P17:X17"/>
    <mergeCell ref="D26:D28"/>
    <mergeCell ref="B28:B29"/>
    <mergeCell ref="P41:X41"/>
    <mergeCell ref="C18:D18"/>
    <mergeCell ref="C24:D24"/>
    <mergeCell ref="C30:D30"/>
    <mergeCell ref="C36:D36"/>
    <mergeCell ref="D20:D22"/>
    <mergeCell ref="C32:C34"/>
    <mergeCell ref="C20:C22"/>
  </mergeCells>
  <phoneticPr fontId="1"/>
  <pageMargins left="0.7" right="0.7" top="0.75" bottom="0.75" header="0.3" footer="0.3"/>
  <pageSetup paperSize="9" scale="80" orientation="portrait" r:id="rId1"/>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10</xdr:col>
                    <xdr:colOff>104775</xdr:colOff>
                    <xdr:row>13</xdr:row>
                    <xdr:rowOff>28575</xdr:rowOff>
                  </from>
                  <to>
                    <xdr:col>10</xdr:col>
                    <xdr:colOff>304800</xdr:colOff>
                    <xdr:row>13</xdr:row>
                    <xdr:rowOff>200025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xdr:col>
                    <xdr:colOff>85725</xdr:colOff>
                    <xdr:row>13</xdr:row>
                    <xdr:rowOff>28575</xdr:rowOff>
                  </from>
                  <to>
                    <xdr:col>2</xdr:col>
                    <xdr:colOff>285750</xdr:colOff>
                    <xdr:row>13</xdr:row>
                    <xdr:rowOff>200025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6</xdr:col>
                    <xdr:colOff>123825</xdr:colOff>
                    <xdr:row>13</xdr:row>
                    <xdr:rowOff>28575</xdr:rowOff>
                  </from>
                  <to>
                    <xdr:col>6</xdr:col>
                    <xdr:colOff>323850</xdr:colOff>
                    <xdr:row>13</xdr:row>
                    <xdr:rowOff>200025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2</xdr:col>
                    <xdr:colOff>85725</xdr:colOff>
                    <xdr:row>12</xdr:row>
                    <xdr:rowOff>28575</xdr:rowOff>
                  </from>
                  <to>
                    <xdr:col>2</xdr:col>
                    <xdr:colOff>285750</xdr:colOff>
                    <xdr:row>12</xdr:row>
                    <xdr:rowOff>200025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5</xdr:col>
                    <xdr:colOff>9525</xdr:colOff>
                    <xdr:row>12</xdr:row>
                    <xdr:rowOff>19050</xdr:rowOff>
                  </from>
                  <to>
                    <xdr:col>5</xdr:col>
                    <xdr:colOff>200025</xdr:colOff>
                    <xdr:row>12</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Z48"/>
  <sheetViews>
    <sheetView tabSelected="1" view="pageBreakPreview" zoomScale="70" zoomScaleNormal="100" zoomScaleSheetLayoutView="70" workbookViewId="0">
      <selection activeCell="C8" sqref="C8:D8"/>
    </sheetView>
  </sheetViews>
  <sheetFormatPr defaultRowHeight="13.5" x14ac:dyDescent="0.15"/>
  <cols>
    <col min="1" max="1" width="6.375" style="90" customWidth="1"/>
    <col min="2" max="2" width="20" style="90" customWidth="1"/>
    <col min="3" max="3" width="6.5" style="91" customWidth="1"/>
    <col min="4" max="4" width="6.5" style="90" customWidth="1"/>
    <col min="5" max="5" width="2.875" style="90" bestFit="1" customWidth="1"/>
    <col min="6" max="6" width="7.5" style="90" customWidth="1"/>
    <col min="7" max="7" width="7.5" style="91" customWidth="1"/>
    <col min="8" max="8" width="6.625" style="90" customWidth="1"/>
    <col min="9" max="9" width="4.5" style="91" customWidth="1"/>
    <col min="10" max="10" width="2.875" style="91" bestFit="1" customWidth="1"/>
    <col min="11" max="11" width="7.5" style="90" customWidth="1"/>
    <col min="12" max="12" width="8.25" style="91" customWidth="1"/>
    <col min="13" max="13" width="5.875" style="90" customWidth="1"/>
    <col min="14" max="14" width="5" style="91" customWidth="1"/>
    <col min="15" max="15" width="4.75" style="90" customWidth="1"/>
    <col min="16" max="17" width="11.125" style="90" customWidth="1"/>
    <col min="18" max="24" width="11.125" style="14" customWidth="1"/>
    <col min="25" max="25" width="14.625" style="14" customWidth="1"/>
    <col min="26" max="16384" width="9" style="14"/>
  </cols>
  <sheetData>
    <row r="1" spans="1:24" x14ac:dyDescent="0.15">
      <c r="K1" s="779" t="s">
        <v>362</v>
      </c>
      <c r="L1" s="779"/>
      <c r="M1" s="779"/>
      <c r="N1" s="779"/>
    </row>
    <row r="2" spans="1:24" ht="24" customHeight="1" x14ac:dyDescent="0.15">
      <c r="B2" s="780" t="s">
        <v>165</v>
      </c>
      <c r="C2" s="780"/>
      <c r="D2" s="780"/>
      <c r="E2" s="780"/>
      <c r="F2" s="780"/>
      <c r="G2" s="780"/>
      <c r="H2" s="780"/>
      <c r="I2" s="780"/>
      <c r="J2" s="780"/>
      <c r="K2" s="780"/>
      <c r="L2" s="780"/>
      <c r="M2" s="780"/>
      <c r="O2" s="91" t="s">
        <v>166</v>
      </c>
      <c r="P2" s="417"/>
      <c r="Q2" s="90" t="s">
        <v>167</v>
      </c>
    </row>
    <row r="3" spans="1:24" ht="14.25" thickBot="1" x14ac:dyDescent="0.2">
      <c r="G3" s="91" t="s">
        <v>652</v>
      </c>
      <c r="H3" s="417" t="s">
        <v>169</v>
      </c>
      <c r="I3" s="91" t="s">
        <v>110</v>
      </c>
      <c r="K3" s="417"/>
      <c r="L3" s="91" t="s">
        <v>170</v>
      </c>
      <c r="M3" s="417"/>
      <c r="N3" s="91" t="s">
        <v>171</v>
      </c>
      <c r="P3" s="406"/>
      <c r="Q3" s="406"/>
      <c r="R3" s="406"/>
      <c r="S3" s="406"/>
      <c r="T3" s="406" t="s">
        <v>361</v>
      </c>
      <c r="U3" s="767" t="str">
        <f>C12</f>
        <v>酒田　太郎</v>
      </c>
      <c r="V3" s="767"/>
      <c r="W3" s="407" t="s">
        <v>137</v>
      </c>
    </row>
    <row r="4" spans="1:24" ht="33" customHeight="1" thickBot="1" x14ac:dyDescent="0.2">
      <c r="A4" s="781" t="s">
        <v>172</v>
      </c>
      <c r="B4" s="784" t="s">
        <v>173</v>
      </c>
      <c r="C4" s="785"/>
      <c r="D4" s="785"/>
      <c r="E4" s="553"/>
      <c r="F4" s="786" t="s">
        <v>174</v>
      </c>
      <c r="G4" s="787"/>
      <c r="H4" s="790"/>
      <c r="I4" s="788"/>
      <c r="J4" s="788"/>
      <c r="K4" s="788"/>
      <c r="L4" s="788"/>
      <c r="M4" s="788"/>
      <c r="N4" s="93"/>
      <c r="P4" s="406" t="s">
        <v>577</v>
      </c>
      <c r="Q4" s="406"/>
      <c r="R4" s="778" t="s">
        <v>595</v>
      </c>
      <c r="S4" s="778"/>
      <c r="T4" s="778" t="s">
        <v>596</v>
      </c>
      <c r="U4" s="778"/>
      <c r="V4" s="778" t="s">
        <v>597</v>
      </c>
      <c r="W4" s="778"/>
      <c r="X4" s="407"/>
    </row>
    <row r="5" spans="1:24" ht="22.5" customHeight="1" thickBot="1" x14ac:dyDescent="0.2">
      <c r="A5" s="782"/>
      <c r="B5" s="94" t="s">
        <v>176</v>
      </c>
      <c r="C5" s="415"/>
      <c r="D5" s="768" t="s">
        <v>177</v>
      </c>
      <c r="E5" s="769"/>
      <c r="F5" s="769"/>
      <c r="G5" s="554"/>
      <c r="H5" s="95" t="s">
        <v>178</v>
      </c>
      <c r="I5" s="96" t="s">
        <v>179</v>
      </c>
      <c r="J5" s="96"/>
      <c r="K5" s="770"/>
      <c r="L5" s="770"/>
      <c r="M5" s="770"/>
      <c r="N5" s="97" t="s">
        <v>180</v>
      </c>
      <c r="P5" s="774" t="s">
        <v>589</v>
      </c>
      <c r="Q5" s="775"/>
      <c r="R5" s="771" t="s">
        <v>593</v>
      </c>
      <c r="S5" s="772"/>
      <c r="T5" s="773"/>
      <c r="U5" s="771" t="s">
        <v>594</v>
      </c>
      <c r="V5" s="772"/>
      <c r="W5" s="773"/>
      <c r="X5" s="407"/>
    </row>
    <row r="6" spans="1:24" ht="22.5" customHeight="1" thickBot="1" x14ac:dyDescent="0.2">
      <c r="A6" s="782"/>
      <c r="B6" s="94" t="s">
        <v>182</v>
      </c>
      <c r="C6" s="415"/>
      <c r="D6" s="768" t="s">
        <v>183</v>
      </c>
      <c r="E6" s="768"/>
      <c r="F6" s="768"/>
      <c r="G6" s="554"/>
      <c r="H6" s="98" t="s">
        <v>184</v>
      </c>
      <c r="I6" s="96" t="s">
        <v>179</v>
      </c>
      <c r="J6" s="96"/>
      <c r="K6" s="770" t="s">
        <v>169</v>
      </c>
      <c r="L6" s="770"/>
      <c r="M6" s="770"/>
      <c r="N6" s="97" t="s">
        <v>180</v>
      </c>
      <c r="P6" s="776">
        <f>M15</f>
        <v>0.5</v>
      </c>
      <c r="Q6" s="777"/>
      <c r="R6" s="448" t="s">
        <v>507</v>
      </c>
      <c r="S6" s="449" t="s">
        <v>509</v>
      </c>
      <c r="T6" s="450" t="s">
        <v>510</v>
      </c>
      <c r="U6" s="448" t="s">
        <v>507</v>
      </c>
      <c r="V6" s="449" t="s">
        <v>509</v>
      </c>
      <c r="W6" s="450" t="s">
        <v>510</v>
      </c>
      <c r="X6" s="407"/>
    </row>
    <row r="7" spans="1:24" ht="22.5" customHeight="1" x14ac:dyDescent="0.15">
      <c r="A7" s="782"/>
      <c r="B7" s="94" t="s">
        <v>186</v>
      </c>
      <c r="C7" s="416"/>
      <c r="D7" s="96" t="s">
        <v>187</v>
      </c>
      <c r="E7" s="96"/>
      <c r="F7" s="770"/>
      <c r="G7" s="770"/>
      <c r="H7" s="99"/>
      <c r="I7" s="99"/>
      <c r="J7" s="99"/>
      <c r="K7" s="99"/>
      <c r="L7" s="99"/>
      <c r="M7" s="99"/>
      <c r="N7" s="100"/>
      <c r="P7" s="431" t="s">
        <v>580</v>
      </c>
      <c r="Q7" s="432" t="s">
        <v>579</v>
      </c>
      <c r="R7" s="438" t="s">
        <v>586</v>
      </c>
      <c r="S7" s="439" t="s">
        <v>586</v>
      </c>
      <c r="T7" s="440" t="s">
        <v>586</v>
      </c>
      <c r="U7" s="438" t="s">
        <v>586</v>
      </c>
      <c r="V7" s="439" t="s">
        <v>586</v>
      </c>
      <c r="W7" s="440" t="s">
        <v>586</v>
      </c>
      <c r="X7" s="102"/>
    </row>
    <row r="8" spans="1:24" ht="22.5" customHeight="1" x14ac:dyDescent="0.15">
      <c r="A8" s="782"/>
      <c r="B8" s="94" t="s">
        <v>188</v>
      </c>
      <c r="C8" s="1003" t="s">
        <v>189</v>
      </c>
      <c r="D8" s="1004"/>
      <c r="E8" s="1002"/>
      <c r="F8" s="1002"/>
      <c r="G8" s="1002"/>
      <c r="H8" s="1002"/>
      <c r="I8" s="1002"/>
      <c r="J8" s="1002"/>
      <c r="K8" s="1002"/>
      <c r="L8" s="1002"/>
      <c r="M8" s="1002"/>
      <c r="N8" s="100"/>
      <c r="P8" s="433" t="s">
        <v>581</v>
      </c>
      <c r="Q8" s="434" t="s">
        <v>579</v>
      </c>
      <c r="R8" s="441" t="s">
        <v>586</v>
      </c>
      <c r="S8" s="442" t="s">
        <v>586</v>
      </c>
      <c r="T8" s="443" t="s">
        <v>587</v>
      </c>
      <c r="U8" s="441" t="s">
        <v>586</v>
      </c>
      <c r="V8" s="442" t="s">
        <v>586</v>
      </c>
      <c r="W8" s="443" t="s">
        <v>587</v>
      </c>
      <c r="X8" s="408"/>
    </row>
    <row r="9" spans="1:24" ht="22.5" customHeight="1" thickBot="1" x14ac:dyDescent="0.2">
      <c r="A9" s="783"/>
      <c r="B9" s="103" t="s">
        <v>190</v>
      </c>
      <c r="C9" s="104"/>
      <c r="D9" s="105"/>
      <c r="E9" s="105"/>
      <c r="F9" s="418"/>
      <c r="G9" s="106" t="s">
        <v>191</v>
      </c>
      <c r="H9" s="789"/>
      <c r="I9" s="789"/>
      <c r="J9" s="789"/>
      <c r="K9" s="789"/>
      <c r="L9" s="789"/>
      <c r="M9" s="789"/>
      <c r="N9" s="107"/>
      <c r="P9" s="433" t="s">
        <v>582</v>
      </c>
      <c r="Q9" s="434" t="s">
        <v>579</v>
      </c>
      <c r="R9" s="433" t="s">
        <v>585</v>
      </c>
      <c r="S9" s="444" t="s">
        <v>585</v>
      </c>
      <c r="T9" s="443" t="s">
        <v>587</v>
      </c>
      <c r="U9" s="433" t="s">
        <v>585</v>
      </c>
      <c r="V9" s="444" t="s">
        <v>587</v>
      </c>
      <c r="W9" s="443" t="s">
        <v>587</v>
      </c>
      <c r="X9" s="109"/>
    </row>
    <row r="10" spans="1:24" ht="22.5" customHeight="1" thickBot="1" x14ac:dyDescent="0.2">
      <c r="A10" s="563"/>
      <c r="B10" s="14"/>
      <c r="C10" s="14"/>
      <c r="H10" s="91"/>
      <c r="P10" s="435" t="s">
        <v>583</v>
      </c>
      <c r="Q10" s="434" t="s">
        <v>579</v>
      </c>
      <c r="R10" s="433" t="s">
        <v>585</v>
      </c>
      <c r="S10" s="444" t="s">
        <v>587</v>
      </c>
      <c r="T10" s="443" t="s">
        <v>587</v>
      </c>
      <c r="U10" s="433" t="s">
        <v>587</v>
      </c>
      <c r="V10" s="444" t="s">
        <v>587</v>
      </c>
      <c r="W10" s="443" t="s">
        <v>587</v>
      </c>
      <c r="X10" s="109"/>
    </row>
    <row r="11" spans="1:24" ht="22.5" customHeight="1" thickBot="1" x14ac:dyDescent="0.2">
      <c r="A11" s="757" t="s">
        <v>257</v>
      </c>
      <c r="B11" s="758"/>
      <c r="C11" s="758"/>
      <c r="D11" s="758"/>
      <c r="E11" s="758"/>
      <c r="F11" s="758"/>
      <c r="G11" s="758"/>
      <c r="H11" s="758"/>
      <c r="I11" s="758"/>
      <c r="J11" s="758"/>
      <c r="K11" s="758"/>
      <c r="L11" s="758"/>
      <c r="M11" s="758"/>
      <c r="N11" s="759"/>
      <c r="P11" s="436" t="s">
        <v>584</v>
      </c>
      <c r="Q11" s="437" t="s">
        <v>579</v>
      </c>
      <c r="R11" s="445" t="s">
        <v>427</v>
      </c>
      <c r="S11" s="446" t="s">
        <v>587</v>
      </c>
      <c r="T11" s="447" t="s">
        <v>587</v>
      </c>
      <c r="U11" s="445" t="s">
        <v>587</v>
      </c>
      <c r="V11" s="446" t="s">
        <v>587</v>
      </c>
      <c r="W11" s="447" t="s">
        <v>587</v>
      </c>
      <c r="X11" s="109"/>
    </row>
    <row r="12" spans="1:24" ht="22.5" customHeight="1" x14ac:dyDescent="0.15">
      <c r="A12" s="760" t="s">
        <v>1</v>
      </c>
      <c r="B12" s="761"/>
      <c r="C12" s="746" t="str">
        <f>'（診１）建物概要調査票（☑あり）'!B3</f>
        <v>酒田　太郎</v>
      </c>
      <c r="D12" s="746"/>
      <c r="E12" s="746"/>
      <c r="F12" s="746"/>
      <c r="G12" s="108" t="s">
        <v>137</v>
      </c>
      <c r="H12" s="558" t="s">
        <v>135</v>
      </c>
      <c r="I12" s="744" t="str">
        <f>'（診１）建物概要調査票（☑あり）'!F3</f>
        <v>酒田市△△町□-□</v>
      </c>
      <c r="J12" s="745"/>
      <c r="K12" s="745"/>
      <c r="L12" s="745"/>
      <c r="M12" s="745"/>
      <c r="N12" s="762"/>
      <c r="P12" s="407" t="s">
        <v>591</v>
      </c>
      <c r="Q12" s="410"/>
      <c r="R12" s="407"/>
      <c r="S12" s="406"/>
      <c r="T12" s="171"/>
      <c r="U12" s="409"/>
      <c r="V12" s="109"/>
      <c r="W12" s="109"/>
      <c r="X12" s="109"/>
    </row>
    <row r="13" spans="1:24" ht="22.5" customHeight="1" x14ac:dyDescent="0.15">
      <c r="A13" s="763" t="s">
        <v>192</v>
      </c>
      <c r="B13" s="764"/>
      <c r="C13" s="746" t="s">
        <v>142</v>
      </c>
      <c r="D13" s="746"/>
      <c r="E13" s="746"/>
      <c r="F13" s="746"/>
      <c r="G13" s="746"/>
      <c r="H13" s="558" t="s">
        <v>136</v>
      </c>
      <c r="I13" s="165" t="str">
        <f>'（診１）建物概要調査票（☑あり）'!F4</f>
        <v>平成</v>
      </c>
      <c r="J13" s="110"/>
      <c r="K13" s="556">
        <f>'（診１）建物概要調査票（☑あり）'!G4</f>
        <v>5</v>
      </c>
      <c r="L13" s="110" t="s">
        <v>110</v>
      </c>
      <c r="M13" s="556">
        <f>'（診１）建物概要調査票（☑あり）'!I4</f>
        <v>10</v>
      </c>
      <c r="N13" s="111" t="s">
        <v>256</v>
      </c>
      <c r="S13" s="14" t="s">
        <v>169</v>
      </c>
      <c r="T13" s="14" t="s">
        <v>197</v>
      </c>
      <c r="V13" s="14" t="s">
        <v>169</v>
      </c>
    </row>
    <row r="14" spans="1:24" ht="22.5" customHeight="1" thickBot="1" x14ac:dyDescent="0.2">
      <c r="A14" s="747" t="s">
        <v>193</v>
      </c>
      <c r="B14" s="748"/>
      <c r="C14" s="112" t="s">
        <v>194</v>
      </c>
      <c r="D14" s="113"/>
      <c r="E14" s="113"/>
      <c r="F14" s="113"/>
      <c r="G14" s="113" t="s">
        <v>195</v>
      </c>
      <c r="H14" s="113"/>
      <c r="I14" s="113"/>
      <c r="J14" s="113"/>
      <c r="K14" s="113" t="s">
        <v>196</v>
      </c>
      <c r="L14" s="113"/>
      <c r="M14" s="113"/>
      <c r="N14" s="114"/>
      <c r="O14" s="91" t="s">
        <v>166</v>
      </c>
      <c r="P14" s="90" t="s">
        <v>206</v>
      </c>
    </row>
    <row r="15" spans="1:24" ht="22.5" customHeight="1" thickBot="1" x14ac:dyDescent="0.2">
      <c r="A15" s="749" t="s">
        <v>8</v>
      </c>
      <c r="B15" s="559" t="s">
        <v>9</v>
      </c>
      <c r="C15" s="555" t="s">
        <v>198</v>
      </c>
      <c r="D15" s="115">
        <f>'（診１）建物概要調査票（☑あり）'!D6</f>
        <v>2</v>
      </c>
      <c r="E15" s="115"/>
      <c r="F15" s="116" t="s">
        <v>111</v>
      </c>
      <c r="G15" s="555" t="s">
        <v>199</v>
      </c>
      <c r="H15" s="115">
        <f>'（診１）建物概要調査票（☑あり）'!F6</f>
        <v>0</v>
      </c>
      <c r="I15" s="399" t="s">
        <v>111</v>
      </c>
      <c r="J15" s="117"/>
      <c r="K15" s="555" t="s">
        <v>200</v>
      </c>
      <c r="L15" s="110" t="s">
        <v>201</v>
      </c>
      <c r="M15" s="765">
        <f>H16/D16</f>
        <v>0.5</v>
      </c>
      <c r="N15" s="766"/>
      <c r="P15" s="810" t="s">
        <v>655</v>
      </c>
      <c r="Q15" s="810"/>
      <c r="R15" s="810"/>
      <c r="S15" s="810"/>
      <c r="T15" s="810"/>
      <c r="U15" s="810"/>
      <c r="V15" s="810"/>
      <c r="W15" s="810"/>
      <c r="X15" s="578"/>
    </row>
    <row r="16" spans="1:24" ht="22.5" customHeight="1" thickBot="1" x14ac:dyDescent="0.2">
      <c r="A16" s="750"/>
      <c r="B16" s="118" t="s">
        <v>11</v>
      </c>
      <c r="C16" s="560" t="s">
        <v>202</v>
      </c>
      <c r="D16" s="398">
        <f>'（診１）建物概要調査票（☑あり）'!D7</f>
        <v>100</v>
      </c>
      <c r="E16" s="561"/>
      <c r="F16" s="119" t="s">
        <v>112</v>
      </c>
      <c r="G16" s="560" t="s">
        <v>203</v>
      </c>
      <c r="H16" s="120">
        <f>'（診１）建物概要調査票（☑あり）'!F7</f>
        <v>50</v>
      </c>
      <c r="I16" s="398" t="s">
        <v>112</v>
      </c>
      <c r="J16" s="119"/>
      <c r="K16" s="751" t="s">
        <v>204</v>
      </c>
      <c r="L16" s="752"/>
      <c r="M16" s="121">
        <f>D16+H16</f>
        <v>150</v>
      </c>
      <c r="N16" s="122" t="s">
        <v>112</v>
      </c>
      <c r="P16" s="810" t="s">
        <v>662</v>
      </c>
      <c r="Q16" s="810"/>
      <c r="R16" s="810"/>
      <c r="S16" s="810"/>
      <c r="T16" s="810"/>
      <c r="U16" s="810"/>
      <c r="V16" s="810"/>
      <c r="W16" s="810"/>
      <c r="X16" s="578"/>
    </row>
    <row r="17" spans="1:26" ht="21" customHeight="1" thickBot="1" x14ac:dyDescent="0.2">
      <c r="B17" s="90" t="s">
        <v>654</v>
      </c>
      <c r="F17" s="90" t="s">
        <v>205</v>
      </c>
      <c r="O17" s="91" t="s">
        <v>169</v>
      </c>
      <c r="P17" s="792" t="s">
        <v>658</v>
      </c>
      <c r="Q17" s="792"/>
      <c r="R17" s="792"/>
      <c r="S17" s="792"/>
      <c r="T17" s="792"/>
      <c r="U17" s="792"/>
      <c r="V17" s="792"/>
      <c r="W17" s="792"/>
      <c r="X17" s="792"/>
    </row>
    <row r="18" spans="1:26" ht="21" customHeight="1" x14ac:dyDescent="0.15">
      <c r="A18" s="753" t="s">
        <v>207</v>
      </c>
      <c r="B18" s="123" t="s">
        <v>208</v>
      </c>
      <c r="C18" s="708" t="s">
        <v>572</v>
      </c>
      <c r="D18" s="709"/>
      <c r="E18" s="272"/>
      <c r="F18" s="124" t="s">
        <v>476</v>
      </c>
      <c r="G18" s="124" t="s">
        <v>224</v>
      </c>
      <c r="H18" s="577">
        <v>1</v>
      </c>
      <c r="I18" s="125" t="s">
        <v>209</v>
      </c>
      <c r="J18" s="124"/>
      <c r="K18" s="124" t="s">
        <v>422</v>
      </c>
      <c r="L18" s="124" t="s">
        <v>226</v>
      </c>
      <c r="M18" s="401">
        <f>H18</f>
        <v>1</v>
      </c>
      <c r="N18" s="126" t="s">
        <v>209</v>
      </c>
      <c r="O18" s="91" t="s">
        <v>166</v>
      </c>
      <c r="P18" s="280" t="s">
        <v>663</v>
      </c>
      <c r="Q18" s="280"/>
      <c r="R18" s="578"/>
      <c r="S18" s="578"/>
      <c r="T18" s="578"/>
      <c r="U18" s="578"/>
      <c r="V18" s="578"/>
      <c r="W18" s="578"/>
      <c r="X18" s="578"/>
    </row>
    <row r="19" spans="1:26" ht="21" customHeight="1" x14ac:dyDescent="0.15">
      <c r="A19" s="754"/>
      <c r="B19" s="402" t="s">
        <v>210</v>
      </c>
      <c r="C19" s="799">
        <f>MIN(G19:G22,L19:L22)</f>
        <v>0</v>
      </c>
      <c r="D19" s="800"/>
      <c r="E19" s="725" t="s">
        <v>211</v>
      </c>
      <c r="F19" s="128" t="s">
        <v>212</v>
      </c>
      <c r="G19" s="809"/>
      <c r="H19" s="809"/>
      <c r="I19" s="129" t="s">
        <v>213</v>
      </c>
      <c r="J19" s="725" t="s">
        <v>211</v>
      </c>
      <c r="K19" s="128" t="s">
        <v>212</v>
      </c>
      <c r="L19" s="791" t="s">
        <v>169</v>
      </c>
      <c r="M19" s="791"/>
      <c r="N19" s="114" t="s">
        <v>213</v>
      </c>
      <c r="P19" s="280" t="s">
        <v>664</v>
      </c>
      <c r="Q19" s="280"/>
      <c r="R19" s="578"/>
      <c r="S19" s="578"/>
      <c r="T19" s="578"/>
      <c r="U19" s="578"/>
      <c r="V19" s="578"/>
      <c r="W19" s="578"/>
      <c r="X19" s="578"/>
      <c r="Z19" s="170"/>
    </row>
    <row r="20" spans="1:26" ht="21" customHeight="1" x14ac:dyDescent="0.15">
      <c r="A20" s="754"/>
      <c r="B20" s="403" t="s">
        <v>169</v>
      </c>
      <c r="C20" s="801"/>
      <c r="D20" s="802"/>
      <c r="E20" s="726"/>
      <c r="F20" s="131" t="s">
        <v>214</v>
      </c>
      <c r="G20" s="807"/>
      <c r="H20" s="807"/>
      <c r="I20" s="132" t="s">
        <v>213</v>
      </c>
      <c r="J20" s="726"/>
      <c r="K20" s="131" t="s">
        <v>214</v>
      </c>
      <c r="L20" s="796" t="s">
        <v>169</v>
      </c>
      <c r="M20" s="796"/>
      <c r="N20" s="133" t="s">
        <v>213</v>
      </c>
      <c r="O20" s="91"/>
      <c r="P20" s="280" t="s">
        <v>665</v>
      </c>
      <c r="Q20" s="280"/>
      <c r="R20" s="280"/>
      <c r="S20" s="280"/>
      <c r="T20" s="578"/>
      <c r="U20" s="578"/>
      <c r="V20" s="578"/>
      <c r="W20" s="578"/>
      <c r="X20" s="578"/>
      <c r="Z20" s="170"/>
    </row>
    <row r="21" spans="1:26" ht="21" customHeight="1" x14ac:dyDescent="0.15">
      <c r="A21" s="754"/>
      <c r="B21" s="403"/>
      <c r="C21" s="801"/>
      <c r="D21" s="802"/>
      <c r="E21" s="726" t="s">
        <v>215</v>
      </c>
      <c r="F21" s="131" t="s">
        <v>212</v>
      </c>
      <c r="G21" s="807"/>
      <c r="H21" s="807"/>
      <c r="I21" s="132" t="s">
        <v>213</v>
      </c>
      <c r="J21" s="726" t="s">
        <v>215</v>
      </c>
      <c r="K21" s="131" t="s">
        <v>212</v>
      </c>
      <c r="L21" s="796" t="s">
        <v>169</v>
      </c>
      <c r="M21" s="796"/>
      <c r="N21" s="133" t="s">
        <v>213</v>
      </c>
      <c r="O21" s="91"/>
      <c r="P21" s="280" t="s">
        <v>659</v>
      </c>
      <c r="Q21" s="280"/>
      <c r="R21" s="280"/>
      <c r="S21" s="280"/>
      <c r="T21" s="578"/>
      <c r="U21" s="578"/>
      <c r="V21" s="578"/>
      <c r="W21" s="578"/>
      <c r="X21" s="578"/>
      <c r="Z21" s="170"/>
    </row>
    <row r="22" spans="1:26" ht="21" customHeight="1" x14ac:dyDescent="0.15">
      <c r="A22" s="754"/>
      <c r="B22" s="576"/>
      <c r="C22" s="803"/>
      <c r="D22" s="804"/>
      <c r="E22" s="726"/>
      <c r="F22" s="136" t="s">
        <v>214</v>
      </c>
      <c r="G22" s="808"/>
      <c r="H22" s="808"/>
      <c r="I22" s="137" t="s">
        <v>213</v>
      </c>
      <c r="J22" s="730"/>
      <c r="K22" s="136" t="s">
        <v>214</v>
      </c>
      <c r="L22" s="797" t="s">
        <v>169</v>
      </c>
      <c r="M22" s="797"/>
      <c r="N22" s="138" t="s">
        <v>213</v>
      </c>
      <c r="O22" s="91"/>
      <c r="P22" s="280"/>
      <c r="Q22" s="280"/>
      <c r="R22" s="280"/>
      <c r="S22" s="280"/>
      <c r="T22" s="578"/>
      <c r="U22" s="578"/>
      <c r="V22" s="578"/>
      <c r="W22" s="578"/>
      <c r="X22" s="578"/>
    </row>
    <row r="23" spans="1:26" ht="21" customHeight="1" x14ac:dyDescent="0.15">
      <c r="A23" s="754"/>
      <c r="B23" s="139" t="s">
        <v>216</v>
      </c>
      <c r="C23" s="710" t="s">
        <v>572</v>
      </c>
      <c r="D23" s="711"/>
      <c r="E23" s="562"/>
      <c r="F23" s="556" t="s">
        <v>477</v>
      </c>
      <c r="G23" s="136" t="s">
        <v>224</v>
      </c>
      <c r="H23" s="140">
        <f>H18</f>
        <v>1</v>
      </c>
      <c r="I23" s="137" t="s">
        <v>209</v>
      </c>
      <c r="J23" s="136"/>
      <c r="K23" s="556" t="s">
        <v>424</v>
      </c>
      <c r="L23" s="136" t="s">
        <v>488</v>
      </c>
      <c r="M23" s="404">
        <f>H23</f>
        <v>1</v>
      </c>
      <c r="N23" s="138" t="s">
        <v>209</v>
      </c>
      <c r="O23" s="91" t="s">
        <v>166</v>
      </c>
      <c r="P23" s="280" t="s">
        <v>482</v>
      </c>
      <c r="Q23" s="280"/>
      <c r="R23" s="280"/>
      <c r="S23" s="280"/>
      <c r="T23" s="578"/>
      <c r="U23" s="578"/>
      <c r="V23" s="578"/>
      <c r="W23" s="578"/>
      <c r="X23" s="578"/>
    </row>
    <row r="24" spans="1:26" ht="21" customHeight="1" x14ac:dyDescent="0.15">
      <c r="A24" s="754"/>
      <c r="B24" s="575" t="s">
        <v>657</v>
      </c>
      <c r="C24" s="799">
        <f>MIN(H24:H27,M24:M27)</f>
        <v>0</v>
      </c>
      <c r="D24" s="800"/>
      <c r="E24" s="727" t="s">
        <v>211</v>
      </c>
      <c r="F24" s="131" t="s">
        <v>212</v>
      </c>
      <c r="G24" s="791" t="s">
        <v>169</v>
      </c>
      <c r="H24" s="791"/>
      <c r="I24" s="132" t="s">
        <v>213</v>
      </c>
      <c r="J24" s="726" t="s">
        <v>211</v>
      </c>
      <c r="K24" s="131" t="s">
        <v>212</v>
      </c>
      <c r="L24" s="791" t="s">
        <v>169</v>
      </c>
      <c r="M24" s="791"/>
      <c r="N24" s="133" t="s">
        <v>213</v>
      </c>
      <c r="P24" s="280" t="s">
        <v>666</v>
      </c>
      <c r="Q24" s="280"/>
      <c r="R24" s="578"/>
      <c r="S24" s="578"/>
      <c r="T24" s="578"/>
      <c r="U24" s="578"/>
      <c r="V24" s="578"/>
      <c r="W24" s="578"/>
      <c r="X24" s="578"/>
    </row>
    <row r="25" spans="1:26" ht="21" customHeight="1" x14ac:dyDescent="0.15">
      <c r="A25" s="754"/>
      <c r="B25" s="141" t="s">
        <v>656</v>
      </c>
      <c r="C25" s="801"/>
      <c r="D25" s="802"/>
      <c r="E25" s="728"/>
      <c r="F25" s="131" t="s">
        <v>214</v>
      </c>
      <c r="G25" s="796" t="s">
        <v>169</v>
      </c>
      <c r="H25" s="796"/>
      <c r="I25" s="132" t="s">
        <v>213</v>
      </c>
      <c r="J25" s="726"/>
      <c r="K25" s="131" t="s">
        <v>214</v>
      </c>
      <c r="L25" s="796" t="s">
        <v>169</v>
      </c>
      <c r="M25" s="796"/>
      <c r="N25" s="133" t="s">
        <v>213</v>
      </c>
      <c r="P25" s="280" t="s">
        <v>220</v>
      </c>
      <c r="Q25" s="280"/>
      <c r="R25" s="578"/>
      <c r="S25" s="578"/>
      <c r="T25" s="578"/>
      <c r="U25" s="578"/>
      <c r="V25" s="578"/>
      <c r="W25" s="578"/>
      <c r="X25" s="578"/>
    </row>
    <row r="26" spans="1:26" ht="21" customHeight="1" x14ac:dyDescent="0.15">
      <c r="A26" s="754"/>
      <c r="B26" s="740" t="s">
        <v>219</v>
      </c>
      <c r="C26" s="801"/>
      <c r="D26" s="802"/>
      <c r="E26" s="728" t="s">
        <v>215</v>
      </c>
      <c r="F26" s="131" t="s">
        <v>212</v>
      </c>
      <c r="G26" s="796" t="s">
        <v>169</v>
      </c>
      <c r="H26" s="796"/>
      <c r="I26" s="132" t="s">
        <v>213</v>
      </c>
      <c r="J26" s="726" t="s">
        <v>215</v>
      </c>
      <c r="K26" s="131" t="s">
        <v>212</v>
      </c>
      <c r="L26" s="796" t="s">
        <v>169</v>
      </c>
      <c r="M26" s="796"/>
      <c r="N26" s="133" t="s">
        <v>213</v>
      </c>
      <c r="P26" s="280" t="s">
        <v>667</v>
      </c>
      <c r="Q26" s="280"/>
      <c r="R26" s="578"/>
      <c r="S26" s="578"/>
      <c r="T26" s="578"/>
      <c r="U26" s="578"/>
      <c r="V26" s="578"/>
      <c r="W26" s="578"/>
      <c r="X26" s="578"/>
    </row>
    <row r="27" spans="1:26" ht="21" customHeight="1" thickBot="1" x14ac:dyDescent="0.2">
      <c r="A27" s="755"/>
      <c r="B27" s="741"/>
      <c r="C27" s="805"/>
      <c r="D27" s="806"/>
      <c r="E27" s="793"/>
      <c r="F27" s="142" t="s">
        <v>214</v>
      </c>
      <c r="G27" s="798" t="s">
        <v>169</v>
      </c>
      <c r="H27" s="798"/>
      <c r="I27" s="143" t="s">
        <v>213</v>
      </c>
      <c r="J27" s="729"/>
      <c r="K27" s="142" t="s">
        <v>214</v>
      </c>
      <c r="L27" s="798" t="s">
        <v>169</v>
      </c>
      <c r="M27" s="798"/>
      <c r="N27" s="144" t="s">
        <v>213</v>
      </c>
      <c r="P27" s="280" t="s">
        <v>227</v>
      </c>
      <c r="Q27" s="280"/>
      <c r="R27" s="578"/>
      <c r="S27" s="578"/>
      <c r="T27" s="578"/>
      <c r="U27" s="578"/>
      <c r="V27" s="578"/>
      <c r="W27" s="578"/>
      <c r="X27" s="578"/>
    </row>
    <row r="28" spans="1:26" ht="21" customHeight="1" x14ac:dyDescent="0.15">
      <c r="A28" s="731" t="s">
        <v>221</v>
      </c>
      <c r="B28" s="123" t="s">
        <v>222</v>
      </c>
      <c r="C28" s="794" t="s">
        <v>572</v>
      </c>
      <c r="D28" s="795"/>
      <c r="E28" s="564"/>
      <c r="F28" s="124" t="s">
        <v>223</v>
      </c>
      <c r="G28" s="124" t="s">
        <v>224</v>
      </c>
      <c r="H28" s="145">
        <f>H23</f>
        <v>1</v>
      </c>
      <c r="I28" s="125" t="s">
        <v>209</v>
      </c>
      <c r="J28" s="124"/>
      <c r="K28" s="124" t="s">
        <v>225</v>
      </c>
      <c r="L28" s="124" t="s">
        <v>226</v>
      </c>
      <c r="M28" s="401">
        <f>H28</f>
        <v>1</v>
      </c>
      <c r="N28" s="126" t="s">
        <v>209</v>
      </c>
      <c r="O28" s="91" t="s">
        <v>166</v>
      </c>
      <c r="P28" s="280" t="s">
        <v>228</v>
      </c>
      <c r="Q28" s="280"/>
      <c r="R28" s="578"/>
      <c r="S28" s="578"/>
      <c r="T28" s="578"/>
      <c r="U28" s="578"/>
      <c r="V28" s="578"/>
      <c r="W28" s="578"/>
      <c r="X28" s="578"/>
    </row>
    <row r="29" spans="1:26" ht="21" customHeight="1" x14ac:dyDescent="0.15">
      <c r="A29" s="732"/>
      <c r="B29" s="402" t="s">
        <v>210</v>
      </c>
      <c r="C29" s="799">
        <f>MIN(G29:G32,L29:L32)</f>
        <v>0</v>
      </c>
      <c r="D29" s="800"/>
      <c r="E29" s="727" t="s">
        <v>211</v>
      </c>
      <c r="F29" s="128" t="s">
        <v>212</v>
      </c>
      <c r="G29" s="791" t="s">
        <v>169</v>
      </c>
      <c r="H29" s="791"/>
      <c r="I29" s="129" t="s">
        <v>213</v>
      </c>
      <c r="J29" s="725" t="s">
        <v>211</v>
      </c>
      <c r="K29" s="128" t="s">
        <v>212</v>
      </c>
      <c r="L29" s="791" t="s">
        <v>169</v>
      </c>
      <c r="M29" s="791"/>
      <c r="N29" s="114" t="s">
        <v>213</v>
      </c>
      <c r="P29" s="280" t="s">
        <v>668</v>
      </c>
      <c r="Q29" s="280"/>
      <c r="R29" s="578"/>
      <c r="S29" s="578"/>
      <c r="T29" s="578"/>
      <c r="U29" s="578"/>
      <c r="V29" s="578"/>
      <c r="W29" s="578"/>
      <c r="X29" s="578"/>
    </row>
    <row r="30" spans="1:26" ht="21" customHeight="1" x14ac:dyDescent="0.15">
      <c r="A30" s="732"/>
      <c r="B30" s="405" t="s">
        <v>229</v>
      </c>
      <c r="C30" s="801"/>
      <c r="D30" s="802"/>
      <c r="E30" s="728"/>
      <c r="F30" s="131" t="s">
        <v>214</v>
      </c>
      <c r="G30" s="796" t="s">
        <v>169</v>
      </c>
      <c r="H30" s="796"/>
      <c r="I30" s="132" t="s">
        <v>213</v>
      </c>
      <c r="J30" s="726"/>
      <c r="K30" s="131" t="s">
        <v>214</v>
      </c>
      <c r="L30" s="796" t="s">
        <v>169</v>
      </c>
      <c r="M30" s="796"/>
      <c r="N30" s="133" t="s">
        <v>213</v>
      </c>
      <c r="P30" s="280" t="s">
        <v>669</v>
      </c>
      <c r="Q30" s="280"/>
      <c r="R30" s="578"/>
      <c r="S30" s="578"/>
      <c r="T30" s="578"/>
      <c r="U30" s="578"/>
      <c r="V30" s="578"/>
      <c r="W30" s="578"/>
      <c r="X30" s="578"/>
    </row>
    <row r="31" spans="1:26" ht="21" customHeight="1" x14ac:dyDescent="0.15">
      <c r="A31" s="732"/>
      <c r="B31" s="403"/>
      <c r="C31" s="801"/>
      <c r="D31" s="802"/>
      <c r="E31" s="728" t="s">
        <v>215</v>
      </c>
      <c r="F31" s="131" t="s">
        <v>212</v>
      </c>
      <c r="G31" s="796" t="s">
        <v>169</v>
      </c>
      <c r="H31" s="796"/>
      <c r="I31" s="132" t="s">
        <v>213</v>
      </c>
      <c r="J31" s="726" t="s">
        <v>215</v>
      </c>
      <c r="K31" s="131" t="s">
        <v>212</v>
      </c>
      <c r="L31" s="796" t="s">
        <v>169</v>
      </c>
      <c r="M31" s="796"/>
      <c r="N31" s="133" t="s">
        <v>213</v>
      </c>
      <c r="P31" s="280" t="s">
        <v>670</v>
      </c>
      <c r="Q31" s="280"/>
      <c r="R31" s="578"/>
      <c r="S31" s="578"/>
      <c r="T31" s="578"/>
      <c r="U31" s="578"/>
      <c r="V31" s="578"/>
      <c r="W31" s="578"/>
      <c r="X31" s="578"/>
    </row>
    <row r="32" spans="1:26" ht="21" customHeight="1" x14ac:dyDescent="0.15">
      <c r="A32" s="732"/>
      <c r="B32" s="576"/>
      <c r="C32" s="803"/>
      <c r="D32" s="804"/>
      <c r="E32" s="730"/>
      <c r="F32" s="136" t="s">
        <v>214</v>
      </c>
      <c r="G32" s="797" t="s">
        <v>169</v>
      </c>
      <c r="H32" s="797"/>
      <c r="I32" s="137" t="s">
        <v>213</v>
      </c>
      <c r="J32" s="730"/>
      <c r="K32" s="136" t="s">
        <v>214</v>
      </c>
      <c r="L32" s="797" t="s">
        <v>169</v>
      </c>
      <c r="M32" s="797"/>
      <c r="N32" s="138" t="s">
        <v>213</v>
      </c>
      <c r="P32" s="280" t="s">
        <v>671</v>
      </c>
      <c r="Q32" s="280"/>
      <c r="R32" s="578"/>
      <c r="S32" s="578"/>
      <c r="T32" s="578"/>
      <c r="U32" s="578"/>
      <c r="V32" s="578"/>
      <c r="W32" s="578"/>
      <c r="X32" s="578"/>
    </row>
    <row r="33" spans="1:26" ht="21" customHeight="1" x14ac:dyDescent="0.15">
      <c r="A33" s="732"/>
      <c r="B33" s="139" t="s">
        <v>230</v>
      </c>
      <c r="C33" s="794" t="s">
        <v>572</v>
      </c>
      <c r="D33" s="795"/>
      <c r="E33" s="562"/>
      <c r="F33" s="556" t="s">
        <v>231</v>
      </c>
      <c r="G33" s="136" t="s">
        <v>224</v>
      </c>
      <c r="H33" s="404">
        <f>H28</f>
        <v>1</v>
      </c>
      <c r="I33" s="147" t="s">
        <v>209</v>
      </c>
      <c r="J33" s="556"/>
      <c r="K33" s="556" t="s">
        <v>232</v>
      </c>
      <c r="L33" s="136" t="s">
        <v>226</v>
      </c>
      <c r="M33" s="404">
        <f>H33</f>
        <v>1</v>
      </c>
      <c r="N33" s="557" t="s">
        <v>209</v>
      </c>
      <c r="P33" s="280"/>
      <c r="Q33" s="579" t="s">
        <v>497</v>
      </c>
      <c r="R33" s="579" t="s">
        <v>233</v>
      </c>
      <c r="S33" s="579" t="s">
        <v>169</v>
      </c>
      <c r="T33" s="580" t="s">
        <v>234</v>
      </c>
      <c r="U33" s="578"/>
      <c r="V33" s="578"/>
      <c r="W33" s="578"/>
      <c r="X33" s="578"/>
    </row>
    <row r="34" spans="1:26" ht="21" customHeight="1" x14ac:dyDescent="0.15">
      <c r="A34" s="732"/>
      <c r="B34" s="127" t="s">
        <v>217</v>
      </c>
      <c r="C34" s="799">
        <f>MIN(H34:H37,M34:M37)</f>
        <v>0</v>
      </c>
      <c r="D34" s="800"/>
      <c r="E34" s="728" t="s">
        <v>211</v>
      </c>
      <c r="F34" s="131" t="s">
        <v>212</v>
      </c>
      <c r="G34" s="791" t="s">
        <v>169</v>
      </c>
      <c r="H34" s="791"/>
      <c r="I34" s="132" t="s">
        <v>213</v>
      </c>
      <c r="J34" s="726" t="s">
        <v>211</v>
      </c>
      <c r="K34" s="131" t="s">
        <v>212</v>
      </c>
      <c r="L34" s="791" t="s">
        <v>169</v>
      </c>
      <c r="M34" s="791"/>
      <c r="N34" s="133" t="s">
        <v>213</v>
      </c>
      <c r="P34" s="280"/>
      <c r="Q34" s="579" t="s">
        <v>235</v>
      </c>
      <c r="R34" s="280">
        <v>0.65</v>
      </c>
      <c r="S34" s="580" t="s">
        <v>236</v>
      </c>
      <c r="T34" s="280">
        <v>1.01</v>
      </c>
      <c r="U34" s="280" t="s">
        <v>169</v>
      </c>
      <c r="V34" s="280"/>
      <c r="W34" s="280"/>
      <c r="X34" s="578"/>
    </row>
    <row r="35" spans="1:26" ht="21" customHeight="1" x14ac:dyDescent="0.15">
      <c r="A35" s="732"/>
      <c r="B35" s="146" t="s">
        <v>229</v>
      </c>
      <c r="C35" s="801"/>
      <c r="D35" s="802"/>
      <c r="E35" s="728"/>
      <c r="F35" s="131" t="s">
        <v>214</v>
      </c>
      <c r="G35" s="796" t="s">
        <v>169</v>
      </c>
      <c r="H35" s="796"/>
      <c r="I35" s="132" t="s">
        <v>213</v>
      </c>
      <c r="J35" s="726"/>
      <c r="K35" s="131" t="s">
        <v>214</v>
      </c>
      <c r="L35" s="796" t="s">
        <v>169</v>
      </c>
      <c r="M35" s="796"/>
      <c r="N35" s="133" t="s">
        <v>213</v>
      </c>
      <c r="P35" s="280"/>
      <c r="Q35" s="149" t="s">
        <v>238</v>
      </c>
      <c r="R35" s="150">
        <v>0.85</v>
      </c>
      <c r="S35" s="580"/>
      <c r="T35" s="150">
        <v>1.43</v>
      </c>
      <c r="U35" s="581" t="s">
        <v>239</v>
      </c>
      <c r="V35" s="581"/>
      <c r="W35" s="581"/>
      <c r="X35" s="581"/>
      <c r="Y35" s="148"/>
    </row>
    <row r="36" spans="1:26" ht="21" customHeight="1" x14ac:dyDescent="0.15">
      <c r="A36" s="732"/>
      <c r="B36" s="740" t="s">
        <v>237</v>
      </c>
      <c r="C36" s="801"/>
      <c r="D36" s="802"/>
      <c r="E36" s="728" t="s">
        <v>215</v>
      </c>
      <c r="F36" s="131" t="s">
        <v>212</v>
      </c>
      <c r="G36" s="796" t="s">
        <v>169</v>
      </c>
      <c r="H36" s="796"/>
      <c r="I36" s="132" t="s">
        <v>213</v>
      </c>
      <c r="J36" s="726" t="s">
        <v>215</v>
      </c>
      <c r="K36" s="131" t="s">
        <v>212</v>
      </c>
      <c r="L36" s="796" t="s">
        <v>169</v>
      </c>
      <c r="M36" s="796"/>
      <c r="N36" s="133" t="s">
        <v>213</v>
      </c>
      <c r="P36" s="582" t="s">
        <v>660</v>
      </c>
      <c r="Q36" s="280"/>
      <c r="R36" s="280"/>
      <c r="S36" s="280"/>
      <c r="T36" s="280"/>
      <c r="U36" s="280"/>
      <c r="V36" s="280"/>
      <c r="W36" s="280"/>
      <c r="X36" s="280"/>
      <c r="Y36" s="148"/>
    </row>
    <row r="37" spans="1:26" ht="21" customHeight="1" thickBot="1" x14ac:dyDescent="0.2">
      <c r="A37" s="733"/>
      <c r="B37" s="741"/>
      <c r="C37" s="805"/>
      <c r="D37" s="806"/>
      <c r="E37" s="793"/>
      <c r="F37" s="142" t="s">
        <v>214</v>
      </c>
      <c r="G37" s="798" t="s">
        <v>169</v>
      </c>
      <c r="H37" s="798"/>
      <c r="I37" s="143" t="s">
        <v>213</v>
      </c>
      <c r="J37" s="729"/>
      <c r="K37" s="142" t="s">
        <v>214</v>
      </c>
      <c r="L37" s="798" t="s">
        <v>169</v>
      </c>
      <c r="M37" s="798"/>
      <c r="N37" s="144" t="s">
        <v>213</v>
      </c>
      <c r="P37" s="810" t="s">
        <v>661</v>
      </c>
      <c r="Q37" s="810"/>
      <c r="R37" s="810"/>
      <c r="S37" s="810"/>
      <c r="T37" s="810"/>
      <c r="U37" s="810"/>
      <c r="V37" s="810"/>
      <c r="W37" s="810"/>
      <c r="X37" s="810"/>
      <c r="Y37" s="148"/>
    </row>
    <row r="38" spans="1:26" ht="13.5" customHeight="1" x14ac:dyDescent="0.15">
      <c r="A38" s="719" t="s">
        <v>240</v>
      </c>
      <c r="B38" s="720"/>
      <c r="C38" s="130"/>
      <c r="D38" s="156" t="s">
        <v>241</v>
      </c>
      <c r="E38" s="153"/>
      <c r="F38" s="154"/>
      <c r="G38" s="153"/>
      <c r="H38" s="153"/>
      <c r="I38" s="154"/>
      <c r="J38" s="154"/>
      <c r="K38" s="153"/>
      <c r="L38" s="154"/>
      <c r="M38" s="153"/>
      <c r="N38" s="155"/>
      <c r="P38" s="582" t="s">
        <v>672</v>
      </c>
      <c r="Q38" s="280"/>
      <c r="R38" s="280"/>
      <c r="S38" s="280"/>
      <c r="T38" s="280"/>
      <c r="U38" s="280"/>
      <c r="V38" s="280"/>
      <c r="W38" s="583"/>
      <c r="X38" s="280"/>
      <c r="Y38" s="148"/>
    </row>
    <row r="39" spans="1:26" ht="13.5" customHeight="1" x14ac:dyDescent="0.15">
      <c r="A39" s="721"/>
      <c r="B39" s="722"/>
      <c r="C39" s="130"/>
      <c r="D39" s="156" t="s">
        <v>242</v>
      </c>
      <c r="E39" s="156"/>
      <c r="F39" s="131"/>
      <c r="G39" s="156"/>
      <c r="H39" s="156"/>
      <c r="I39" s="131"/>
      <c r="J39" s="131"/>
      <c r="K39" s="156"/>
      <c r="L39" s="131"/>
      <c r="M39" s="156"/>
      <c r="N39" s="133"/>
      <c r="P39" s="584" t="s">
        <v>501</v>
      </c>
      <c r="Q39" s="280"/>
      <c r="R39" s="280"/>
      <c r="S39" s="280"/>
      <c r="T39" s="280"/>
      <c r="U39" s="280"/>
      <c r="V39" s="280"/>
      <c r="W39" s="280"/>
      <c r="X39" s="280"/>
      <c r="Y39" s="148"/>
    </row>
    <row r="40" spans="1:26" ht="14.25" customHeight="1" x14ac:dyDescent="0.15">
      <c r="A40" s="721"/>
      <c r="B40" s="722"/>
      <c r="C40" s="130"/>
      <c r="D40" s="156" t="s">
        <v>243</v>
      </c>
      <c r="E40" s="156"/>
      <c r="F40" s="131"/>
      <c r="G40" s="156"/>
      <c r="H40" s="156"/>
      <c r="I40" s="131"/>
      <c r="J40" s="131"/>
      <c r="K40" s="156"/>
      <c r="L40" s="131"/>
      <c r="M40" s="156"/>
      <c r="N40" s="133"/>
      <c r="P40" s="280" t="s">
        <v>502</v>
      </c>
      <c r="Q40" s="280"/>
      <c r="R40" s="578"/>
      <c r="S40" s="578"/>
      <c r="T40" s="578"/>
      <c r="U40" s="578"/>
      <c r="V40" s="578"/>
      <c r="W40" s="280"/>
      <c r="X40" s="280"/>
      <c r="Y40" s="148"/>
    </row>
    <row r="41" spans="1:26" x14ac:dyDescent="0.15">
      <c r="A41" s="721"/>
      <c r="B41" s="722"/>
      <c r="C41" s="130"/>
      <c r="D41" s="156" t="s">
        <v>244</v>
      </c>
      <c r="E41" s="156"/>
      <c r="F41" s="131"/>
      <c r="G41" s="159"/>
      <c r="H41" s="159"/>
      <c r="I41" s="131"/>
      <c r="J41" s="131"/>
      <c r="K41" s="159"/>
      <c r="L41" s="131"/>
      <c r="M41" s="159"/>
      <c r="N41" s="133"/>
      <c r="P41" s="280" t="s">
        <v>505</v>
      </c>
      <c r="Q41" s="280"/>
      <c r="R41" s="578"/>
      <c r="S41" s="578"/>
      <c r="T41" s="578"/>
      <c r="U41" s="578"/>
      <c r="V41" s="578"/>
      <c r="W41" s="578"/>
      <c r="X41" s="578"/>
      <c r="Y41" s="148"/>
    </row>
    <row r="42" spans="1:26" x14ac:dyDescent="0.15">
      <c r="A42" s="721"/>
      <c r="B42" s="722"/>
      <c r="C42" s="130"/>
      <c r="D42" s="156" t="s">
        <v>246</v>
      </c>
      <c r="E42" s="156"/>
      <c r="F42" s="159"/>
      <c r="G42" s="131"/>
      <c r="H42" s="159"/>
      <c r="I42" s="131"/>
      <c r="J42" s="131"/>
      <c r="K42" s="131"/>
      <c r="L42" s="131"/>
      <c r="M42" s="131"/>
      <c r="N42" s="133"/>
      <c r="P42" s="280" t="s">
        <v>506</v>
      </c>
      <c r="Q42" s="280"/>
      <c r="R42" s="578"/>
      <c r="S42" s="578"/>
      <c r="T42" s="578"/>
      <c r="U42" s="578"/>
      <c r="V42" s="578"/>
      <c r="W42" s="578"/>
      <c r="X42" s="578"/>
      <c r="Y42" s="148"/>
    </row>
    <row r="43" spans="1:26" x14ac:dyDescent="0.15">
      <c r="A43" s="721"/>
      <c r="B43" s="722"/>
      <c r="C43" s="130"/>
      <c r="D43" s="156" t="s">
        <v>245</v>
      </c>
      <c r="E43" s="156"/>
      <c r="F43" s="159"/>
      <c r="G43" s="131"/>
      <c r="H43" s="159"/>
      <c r="I43" s="131"/>
      <c r="J43" s="131"/>
      <c r="K43" s="159"/>
      <c r="L43" s="131"/>
      <c r="M43" s="131"/>
      <c r="N43" s="133"/>
      <c r="P43" s="280" t="s">
        <v>503</v>
      </c>
      <c r="Q43" s="280"/>
      <c r="R43" s="578"/>
      <c r="S43" s="578"/>
      <c r="T43" s="578"/>
      <c r="U43" s="578"/>
      <c r="V43" s="578"/>
      <c r="W43" s="578"/>
      <c r="X43" s="578"/>
      <c r="Y43" s="148"/>
    </row>
    <row r="44" spans="1:26" x14ac:dyDescent="0.15">
      <c r="A44" s="721"/>
      <c r="B44" s="722"/>
      <c r="C44" s="130"/>
      <c r="D44" s="156" t="s">
        <v>359</v>
      </c>
      <c r="E44" s="156"/>
      <c r="F44" s="160"/>
      <c r="G44" s="160"/>
      <c r="H44" s="160"/>
      <c r="I44" s="131"/>
      <c r="J44" s="131"/>
      <c r="K44" s="160"/>
      <c r="L44" s="131"/>
      <c r="M44" s="131"/>
      <c r="N44" s="133"/>
      <c r="P44" s="280" t="s">
        <v>504</v>
      </c>
      <c r="Q44" s="280"/>
      <c r="R44" s="578"/>
      <c r="S44" s="578"/>
      <c r="T44" s="578"/>
      <c r="U44" s="578"/>
      <c r="V44" s="578"/>
      <c r="W44" s="578"/>
      <c r="X44" s="578"/>
      <c r="Y44" s="148"/>
    </row>
    <row r="45" spans="1:26" s="90" customFormat="1" x14ac:dyDescent="0.15">
      <c r="A45" s="721"/>
      <c r="B45" s="722"/>
      <c r="C45" s="161"/>
      <c r="D45" s="160" t="s">
        <v>360</v>
      </c>
      <c r="E45" s="160"/>
      <c r="F45" s="160"/>
      <c r="G45" s="160"/>
      <c r="H45" s="160"/>
      <c r="I45" s="131"/>
      <c r="J45" s="131"/>
      <c r="K45" s="160"/>
      <c r="L45" s="131"/>
      <c r="M45" s="131"/>
      <c r="N45" s="133"/>
      <c r="P45" s="280"/>
      <c r="Q45" s="280"/>
      <c r="R45" s="578"/>
      <c r="S45" s="578"/>
      <c r="T45" s="578"/>
      <c r="U45" s="578"/>
      <c r="V45" s="578"/>
      <c r="W45" s="578"/>
      <c r="X45" s="578"/>
      <c r="Y45" s="14"/>
      <c r="Z45" s="14"/>
    </row>
    <row r="46" spans="1:26" s="90" customFormat="1" ht="14.25" thickBot="1" x14ac:dyDescent="0.2">
      <c r="A46" s="723"/>
      <c r="B46" s="724"/>
      <c r="C46" s="162"/>
      <c r="D46" s="163" t="s">
        <v>169</v>
      </c>
      <c r="E46" s="163"/>
      <c r="F46" s="163"/>
      <c r="G46" s="142"/>
      <c r="H46" s="163"/>
      <c r="I46" s="142"/>
      <c r="J46" s="142"/>
      <c r="K46" s="142"/>
      <c r="L46" s="142"/>
      <c r="M46" s="142"/>
      <c r="N46" s="144"/>
      <c r="P46" s="280"/>
      <c r="Q46" s="280"/>
      <c r="R46" s="578"/>
      <c r="S46" s="578"/>
      <c r="T46" s="578"/>
      <c r="U46" s="578"/>
      <c r="V46" s="578"/>
      <c r="W46" s="578"/>
      <c r="X46" s="578"/>
      <c r="Y46" s="14"/>
      <c r="Z46" s="14"/>
    </row>
    <row r="48" spans="1:26" s="90" customFormat="1" x14ac:dyDescent="0.15">
      <c r="C48" s="91"/>
      <c r="D48" s="156" t="s">
        <v>197</v>
      </c>
      <c r="E48" s="156"/>
      <c r="F48" s="131"/>
      <c r="G48" s="160"/>
      <c r="I48" s="91"/>
      <c r="J48" s="91"/>
      <c r="L48" s="91"/>
      <c r="N48" s="91"/>
      <c r="R48" s="14"/>
      <c r="S48" s="14"/>
      <c r="T48" s="14"/>
      <c r="U48" s="14"/>
      <c r="V48" s="14"/>
      <c r="W48" s="14"/>
      <c r="X48" s="14"/>
      <c r="Y48" s="14"/>
      <c r="Z48" s="14"/>
    </row>
  </sheetData>
  <mergeCells count="97">
    <mergeCell ref="G27:H27"/>
    <mergeCell ref="J29:J30"/>
    <mergeCell ref="L36:M36"/>
    <mergeCell ref="L37:M37"/>
    <mergeCell ref="U3:V3"/>
    <mergeCell ref="L29:M29"/>
    <mergeCell ref="L30:M30"/>
    <mergeCell ref="L31:M31"/>
    <mergeCell ref="L32:M32"/>
    <mergeCell ref="P37:X37"/>
    <mergeCell ref="P15:W15"/>
    <mergeCell ref="P16:W16"/>
    <mergeCell ref="R4:S4"/>
    <mergeCell ref="T4:U4"/>
    <mergeCell ref="V4:W4"/>
    <mergeCell ref="E8:M8"/>
    <mergeCell ref="L34:M34"/>
    <mergeCell ref="L35:M35"/>
    <mergeCell ref="L24:M24"/>
    <mergeCell ref="L25:M25"/>
    <mergeCell ref="L26:M26"/>
    <mergeCell ref="L27:M27"/>
    <mergeCell ref="G37:H37"/>
    <mergeCell ref="A38:B46"/>
    <mergeCell ref="C19:D22"/>
    <mergeCell ref="C24:D27"/>
    <mergeCell ref="C29:D32"/>
    <mergeCell ref="C34:D37"/>
    <mergeCell ref="B26:B27"/>
    <mergeCell ref="C23:D23"/>
    <mergeCell ref="G20:H20"/>
    <mergeCell ref="G21:H21"/>
    <mergeCell ref="G22:H22"/>
    <mergeCell ref="G19:H19"/>
    <mergeCell ref="G34:H34"/>
    <mergeCell ref="G35:H35"/>
    <mergeCell ref="G25:H25"/>
    <mergeCell ref="G26:H26"/>
    <mergeCell ref="A28:A37"/>
    <mergeCell ref="C28:D28"/>
    <mergeCell ref="E29:E30"/>
    <mergeCell ref="E31:E32"/>
    <mergeCell ref="J31:J32"/>
    <mergeCell ref="C33:D33"/>
    <mergeCell ref="G29:H29"/>
    <mergeCell ref="G30:H30"/>
    <mergeCell ref="G31:H31"/>
    <mergeCell ref="G32:H32"/>
    <mergeCell ref="E34:E35"/>
    <mergeCell ref="J34:J35"/>
    <mergeCell ref="B36:B37"/>
    <mergeCell ref="E36:E37"/>
    <mergeCell ref="J36:J37"/>
    <mergeCell ref="G36:H36"/>
    <mergeCell ref="E24:E25"/>
    <mergeCell ref="J24:J25"/>
    <mergeCell ref="G24:H24"/>
    <mergeCell ref="P17:X17"/>
    <mergeCell ref="A18:A27"/>
    <mergeCell ref="C18:D18"/>
    <mergeCell ref="E19:E20"/>
    <mergeCell ref="J19:J20"/>
    <mergeCell ref="E21:E22"/>
    <mergeCell ref="E26:E27"/>
    <mergeCell ref="J26:J27"/>
    <mergeCell ref="L19:M19"/>
    <mergeCell ref="L20:M20"/>
    <mergeCell ref="L21:M21"/>
    <mergeCell ref="L22:M22"/>
    <mergeCell ref="J21:J22"/>
    <mergeCell ref="A13:B13"/>
    <mergeCell ref="C13:G13"/>
    <mergeCell ref="A14:B14"/>
    <mergeCell ref="A15:A16"/>
    <mergeCell ref="M15:N15"/>
    <mergeCell ref="K16:L16"/>
    <mergeCell ref="A11:N11"/>
    <mergeCell ref="A12:B12"/>
    <mergeCell ref="C12:F12"/>
    <mergeCell ref="I12:N12"/>
    <mergeCell ref="A4:A9"/>
    <mergeCell ref="C8:D8"/>
    <mergeCell ref="R5:T5"/>
    <mergeCell ref="U5:W5"/>
    <mergeCell ref="F7:G7"/>
    <mergeCell ref="H9:M9"/>
    <mergeCell ref="D6:F6"/>
    <mergeCell ref="K6:M6"/>
    <mergeCell ref="P6:Q6"/>
    <mergeCell ref="K1:N1"/>
    <mergeCell ref="B2:M2"/>
    <mergeCell ref="B4:D4"/>
    <mergeCell ref="F4:G4"/>
    <mergeCell ref="H4:M4"/>
    <mergeCell ref="D5:F5"/>
    <mergeCell ref="K5:M5"/>
    <mergeCell ref="P5:Q5"/>
  </mergeCells>
  <phoneticPr fontId="1"/>
  <pageMargins left="0.70866141732283472" right="0.70866141732283472" top="0.74803149606299213" bottom="0.74803149606299213" header="0.31496062992125984" footer="0.31496062992125984"/>
  <pageSetup paperSize="9" scale="88" orientation="portrait" r:id="rId1"/>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10</xdr:col>
                    <xdr:colOff>104775</xdr:colOff>
                    <xdr:row>13</xdr:row>
                    <xdr:rowOff>28575</xdr:rowOff>
                  </from>
                  <to>
                    <xdr:col>10</xdr:col>
                    <xdr:colOff>304800</xdr:colOff>
                    <xdr:row>13</xdr:row>
                    <xdr:rowOff>200025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2</xdr:col>
                    <xdr:colOff>85725</xdr:colOff>
                    <xdr:row>13</xdr:row>
                    <xdr:rowOff>28575</xdr:rowOff>
                  </from>
                  <to>
                    <xdr:col>2</xdr:col>
                    <xdr:colOff>295275</xdr:colOff>
                    <xdr:row>13</xdr:row>
                    <xdr:rowOff>200025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6</xdr:col>
                    <xdr:colOff>123825</xdr:colOff>
                    <xdr:row>13</xdr:row>
                    <xdr:rowOff>28575</xdr:rowOff>
                  </from>
                  <to>
                    <xdr:col>6</xdr:col>
                    <xdr:colOff>323850</xdr:colOff>
                    <xdr:row>13</xdr:row>
                    <xdr:rowOff>200025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2</xdr:col>
                    <xdr:colOff>85725</xdr:colOff>
                    <xdr:row>12</xdr:row>
                    <xdr:rowOff>28575</xdr:rowOff>
                  </from>
                  <to>
                    <xdr:col>2</xdr:col>
                    <xdr:colOff>295275</xdr:colOff>
                    <xdr:row>12</xdr:row>
                    <xdr:rowOff>200025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5</xdr:col>
                    <xdr:colOff>9525</xdr:colOff>
                    <xdr:row>12</xdr:row>
                    <xdr:rowOff>19050</xdr:rowOff>
                  </from>
                  <to>
                    <xdr:col>5</xdr:col>
                    <xdr:colOff>200025</xdr:colOff>
                    <xdr:row>12</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sheetPr>
  <dimension ref="A1:M58"/>
  <sheetViews>
    <sheetView view="pageBreakPreview" zoomScaleNormal="100" zoomScaleSheetLayoutView="100" workbookViewId="0">
      <selection activeCell="B18" sqref="B18:I18"/>
    </sheetView>
  </sheetViews>
  <sheetFormatPr defaultRowHeight="13.5" x14ac:dyDescent="0.15"/>
  <cols>
    <col min="1" max="11" width="9" style="12"/>
    <col min="12" max="12" width="14.25" style="14" customWidth="1"/>
    <col min="13" max="13" width="111" style="14" customWidth="1"/>
    <col min="14" max="16384" width="9" style="12"/>
  </cols>
  <sheetData>
    <row r="1" spans="1:13" x14ac:dyDescent="0.15">
      <c r="H1" s="814" t="s">
        <v>164</v>
      </c>
      <c r="I1" s="814"/>
      <c r="L1" s="12"/>
      <c r="M1" s="12"/>
    </row>
    <row r="2" spans="1:13" ht="24" customHeight="1" x14ac:dyDescent="0.15">
      <c r="A2" s="813" t="s">
        <v>71</v>
      </c>
      <c r="B2" s="813"/>
      <c r="C2" s="813"/>
      <c r="D2" s="813"/>
      <c r="E2" s="813"/>
      <c r="F2" s="813"/>
      <c r="G2" s="813"/>
      <c r="H2" s="813"/>
      <c r="I2" s="813"/>
      <c r="L2" s="12"/>
      <c r="M2" s="12"/>
    </row>
    <row r="3" spans="1:13" x14ac:dyDescent="0.15">
      <c r="L3" s="12"/>
      <c r="M3" s="12"/>
    </row>
    <row r="4" spans="1:13" ht="15" customHeight="1" x14ac:dyDescent="0.15">
      <c r="A4" s="11" t="s">
        <v>77</v>
      </c>
      <c r="L4" s="12"/>
      <c r="M4" s="12"/>
    </row>
    <row r="5" spans="1:13" ht="15" customHeight="1" x14ac:dyDescent="0.15">
      <c r="A5" s="12" t="s">
        <v>73</v>
      </c>
      <c r="J5" s="12" t="s">
        <v>356</v>
      </c>
      <c r="L5" s="12"/>
      <c r="M5" s="12"/>
    </row>
    <row r="6" spans="1:13" ht="15" customHeight="1" x14ac:dyDescent="0.15">
      <c r="B6" s="812"/>
      <c r="C6" s="812"/>
      <c r="D6" s="812"/>
      <c r="E6" s="812"/>
      <c r="F6" s="812"/>
      <c r="G6" s="812"/>
      <c r="H6" s="812"/>
      <c r="I6" s="812"/>
      <c r="J6" s="89" t="s">
        <v>357</v>
      </c>
      <c r="L6" s="12"/>
      <c r="M6" s="12"/>
    </row>
    <row r="7" spans="1:13" ht="15" customHeight="1" x14ac:dyDescent="0.15">
      <c r="B7" s="812"/>
      <c r="C7" s="812"/>
      <c r="D7" s="812"/>
      <c r="E7" s="812"/>
      <c r="F7" s="812"/>
      <c r="G7" s="812"/>
      <c r="H7" s="812"/>
      <c r="I7" s="812"/>
      <c r="L7" s="12"/>
      <c r="M7" s="12"/>
    </row>
    <row r="8" spans="1:13" ht="15" customHeight="1" x14ac:dyDescent="0.15">
      <c r="B8" s="812"/>
      <c r="C8" s="812"/>
      <c r="D8" s="812"/>
      <c r="E8" s="812"/>
      <c r="F8" s="812"/>
      <c r="G8" s="812"/>
      <c r="H8" s="812"/>
      <c r="I8" s="812"/>
      <c r="L8" s="12"/>
      <c r="M8" s="12"/>
    </row>
    <row r="9" spans="1:13" ht="15" customHeight="1" x14ac:dyDescent="0.15">
      <c r="B9" s="812"/>
      <c r="C9" s="812"/>
      <c r="D9" s="812"/>
      <c r="E9" s="812"/>
      <c r="F9" s="812"/>
      <c r="G9" s="812"/>
      <c r="H9" s="812"/>
      <c r="I9" s="812"/>
      <c r="L9" s="12"/>
      <c r="M9" s="12"/>
    </row>
    <row r="10" spans="1:13" ht="15" customHeight="1" x14ac:dyDescent="0.15">
      <c r="A10" s="12" t="s">
        <v>74</v>
      </c>
      <c r="L10" s="12"/>
      <c r="M10" s="12"/>
    </row>
    <row r="11" spans="1:13" ht="15" customHeight="1" x14ac:dyDescent="0.15">
      <c r="B11" s="812"/>
      <c r="C11" s="812"/>
      <c r="D11" s="812"/>
      <c r="E11" s="812"/>
      <c r="F11" s="812"/>
      <c r="G11" s="812"/>
      <c r="H11" s="812"/>
      <c r="I11" s="812"/>
      <c r="L11" s="12"/>
      <c r="M11" s="12"/>
    </row>
    <row r="12" spans="1:13" ht="15" customHeight="1" x14ac:dyDescent="0.15">
      <c r="B12" s="812"/>
      <c r="C12" s="812"/>
      <c r="D12" s="812"/>
      <c r="E12" s="812"/>
      <c r="F12" s="812"/>
      <c r="G12" s="812"/>
      <c r="H12" s="812"/>
      <c r="I12" s="812"/>
      <c r="L12" s="12"/>
      <c r="M12" s="12"/>
    </row>
    <row r="13" spans="1:13" ht="15" customHeight="1" x14ac:dyDescent="0.15">
      <c r="B13" s="812"/>
      <c r="C13" s="812"/>
      <c r="D13" s="812"/>
      <c r="E13" s="812"/>
      <c r="F13" s="812"/>
      <c r="G13" s="812"/>
      <c r="H13" s="812"/>
      <c r="I13" s="812"/>
      <c r="L13" s="12"/>
      <c r="M13" s="12"/>
    </row>
    <row r="14" spans="1:13" ht="15" customHeight="1" x14ac:dyDescent="0.15">
      <c r="B14" s="812"/>
      <c r="C14" s="812"/>
      <c r="D14" s="812"/>
      <c r="E14" s="812"/>
      <c r="F14" s="812"/>
      <c r="G14" s="812"/>
      <c r="H14" s="812"/>
      <c r="I14" s="812"/>
      <c r="L14" s="12"/>
      <c r="M14" s="12"/>
    </row>
    <row r="15" spans="1:13" ht="15" customHeight="1" x14ac:dyDescent="0.15">
      <c r="A15" s="12" t="s">
        <v>75</v>
      </c>
      <c r="L15" s="12"/>
      <c r="M15" s="12"/>
    </row>
    <row r="16" spans="1:13" ht="15" customHeight="1" x14ac:dyDescent="0.15">
      <c r="B16" s="812"/>
      <c r="C16" s="812"/>
      <c r="D16" s="812"/>
      <c r="E16" s="812"/>
      <c r="F16" s="812"/>
      <c r="G16" s="812"/>
      <c r="H16" s="812"/>
      <c r="I16" s="812"/>
      <c r="L16" s="12"/>
      <c r="M16" s="12"/>
    </row>
    <row r="17" spans="1:13" ht="15" customHeight="1" x14ac:dyDescent="0.15">
      <c r="B17" s="812"/>
      <c r="C17" s="812"/>
      <c r="D17" s="812"/>
      <c r="E17" s="812"/>
      <c r="F17" s="812"/>
      <c r="G17" s="812"/>
      <c r="H17" s="812"/>
      <c r="I17" s="812"/>
      <c r="L17" s="12"/>
      <c r="M17" s="12"/>
    </row>
    <row r="18" spans="1:13" ht="15" customHeight="1" x14ac:dyDescent="0.15">
      <c r="B18" s="812"/>
      <c r="C18" s="812"/>
      <c r="D18" s="812"/>
      <c r="E18" s="812"/>
      <c r="F18" s="812"/>
      <c r="G18" s="812"/>
      <c r="H18" s="812"/>
      <c r="I18" s="812"/>
      <c r="L18" s="12"/>
      <c r="M18" s="12"/>
    </row>
    <row r="19" spans="1:13" ht="15" customHeight="1" x14ac:dyDescent="0.15">
      <c r="B19" s="812"/>
      <c r="C19" s="812"/>
      <c r="D19" s="812"/>
      <c r="E19" s="812"/>
      <c r="F19" s="812"/>
      <c r="G19" s="812"/>
      <c r="H19" s="812"/>
      <c r="I19" s="812"/>
      <c r="L19" s="12"/>
      <c r="M19" s="12"/>
    </row>
    <row r="20" spans="1:13" ht="15" customHeight="1" x14ac:dyDescent="0.15">
      <c r="A20" s="11" t="s">
        <v>78</v>
      </c>
      <c r="L20" s="12"/>
      <c r="M20" s="12"/>
    </row>
    <row r="21" spans="1:13" ht="15" customHeight="1" x14ac:dyDescent="0.15">
      <c r="A21" s="12" t="s">
        <v>76</v>
      </c>
      <c r="L21" s="12"/>
      <c r="M21" s="12"/>
    </row>
    <row r="22" spans="1:13" ht="15" customHeight="1" x14ac:dyDescent="0.15">
      <c r="L22" s="12"/>
      <c r="M22" s="12"/>
    </row>
    <row r="23" spans="1:13" ht="15" customHeight="1" x14ac:dyDescent="0.15">
      <c r="L23" s="12"/>
      <c r="M23" s="12"/>
    </row>
    <row r="24" spans="1:13" ht="15" customHeight="1" x14ac:dyDescent="0.15">
      <c r="A24" s="12" t="s">
        <v>72</v>
      </c>
      <c r="L24" s="12"/>
      <c r="M24" s="12"/>
    </row>
    <row r="25" spans="1:13" ht="15" customHeight="1" x14ac:dyDescent="0.15">
      <c r="A25" s="12" t="s">
        <v>73</v>
      </c>
      <c r="L25" s="12"/>
      <c r="M25" s="12"/>
    </row>
    <row r="26" spans="1:13" ht="15" customHeight="1" x14ac:dyDescent="0.15">
      <c r="B26" s="812"/>
      <c r="C26" s="812"/>
      <c r="D26" s="812"/>
      <c r="E26" s="812"/>
      <c r="F26" s="812"/>
      <c r="G26" s="812"/>
      <c r="H26" s="812"/>
      <c r="I26" s="812"/>
      <c r="L26" s="12"/>
      <c r="M26" s="12"/>
    </row>
    <row r="27" spans="1:13" ht="15" customHeight="1" x14ac:dyDescent="0.15">
      <c r="B27" s="812"/>
      <c r="C27" s="812"/>
      <c r="D27" s="812"/>
      <c r="E27" s="812"/>
      <c r="F27" s="812"/>
      <c r="G27" s="812"/>
      <c r="H27" s="812"/>
      <c r="I27" s="812"/>
      <c r="L27" s="12"/>
      <c r="M27" s="12"/>
    </row>
    <row r="28" spans="1:13" ht="15" customHeight="1" x14ac:dyDescent="0.15">
      <c r="B28" s="812"/>
      <c r="C28" s="812"/>
      <c r="D28" s="812"/>
      <c r="E28" s="812"/>
      <c r="F28" s="812"/>
      <c r="G28" s="812"/>
      <c r="H28" s="812"/>
      <c r="I28" s="812"/>
      <c r="L28" s="12"/>
      <c r="M28" s="12"/>
    </row>
    <row r="29" spans="1:13" ht="15" customHeight="1" x14ac:dyDescent="0.15">
      <c r="B29" s="812"/>
      <c r="C29" s="812"/>
      <c r="D29" s="812"/>
      <c r="E29" s="812"/>
      <c r="F29" s="812"/>
      <c r="G29" s="812"/>
      <c r="H29" s="812"/>
      <c r="I29" s="812"/>
      <c r="L29" s="12"/>
      <c r="M29" s="12"/>
    </row>
    <row r="30" spans="1:13" ht="15" customHeight="1" x14ac:dyDescent="0.15">
      <c r="A30" s="12" t="s">
        <v>74</v>
      </c>
      <c r="L30" s="12"/>
      <c r="M30" s="12"/>
    </row>
    <row r="31" spans="1:13" ht="15" customHeight="1" x14ac:dyDescent="0.15">
      <c r="B31" s="812"/>
      <c r="C31" s="812"/>
      <c r="D31" s="812"/>
      <c r="E31" s="812"/>
      <c r="F31" s="812"/>
      <c r="G31" s="812"/>
      <c r="H31" s="812"/>
      <c r="I31" s="812"/>
      <c r="L31" s="12"/>
      <c r="M31" s="12"/>
    </row>
    <row r="32" spans="1:13" ht="15" customHeight="1" x14ac:dyDescent="0.15">
      <c r="B32" s="812"/>
      <c r="C32" s="812"/>
      <c r="D32" s="812"/>
      <c r="E32" s="812"/>
      <c r="F32" s="812"/>
      <c r="G32" s="812"/>
      <c r="H32" s="812"/>
      <c r="I32" s="812"/>
      <c r="L32" s="12"/>
      <c r="M32" s="12"/>
    </row>
    <row r="33" spans="1:13" ht="15" customHeight="1" x14ac:dyDescent="0.15">
      <c r="B33" s="812"/>
      <c r="C33" s="812"/>
      <c r="D33" s="812"/>
      <c r="E33" s="812"/>
      <c r="F33" s="812"/>
      <c r="G33" s="812"/>
      <c r="H33" s="812"/>
      <c r="I33" s="812"/>
      <c r="L33" s="12"/>
      <c r="M33" s="12"/>
    </row>
    <row r="34" spans="1:13" ht="15" customHeight="1" x14ac:dyDescent="0.15">
      <c r="B34" s="812"/>
      <c r="C34" s="812"/>
      <c r="D34" s="812"/>
      <c r="E34" s="812"/>
      <c r="F34" s="812"/>
      <c r="G34" s="812"/>
      <c r="H34" s="812"/>
      <c r="I34" s="812"/>
      <c r="L34" s="12"/>
      <c r="M34" s="12"/>
    </row>
    <row r="35" spans="1:13" ht="15" customHeight="1" x14ac:dyDescent="0.15">
      <c r="A35" s="12" t="s">
        <v>75</v>
      </c>
      <c r="L35" s="12"/>
      <c r="M35" s="12"/>
    </row>
    <row r="36" spans="1:13" ht="15" customHeight="1" x14ac:dyDescent="0.15">
      <c r="B36" s="812"/>
      <c r="C36" s="812"/>
      <c r="D36" s="812"/>
      <c r="E36" s="812"/>
      <c r="F36" s="812"/>
      <c r="G36" s="812"/>
      <c r="H36" s="812"/>
      <c r="I36" s="812"/>
      <c r="L36" s="12"/>
      <c r="M36" s="12"/>
    </row>
    <row r="37" spans="1:13" ht="15" customHeight="1" x14ac:dyDescent="0.15">
      <c r="B37" s="812"/>
      <c r="C37" s="812"/>
      <c r="D37" s="812"/>
      <c r="E37" s="812"/>
      <c r="F37" s="812"/>
      <c r="G37" s="812"/>
      <c r="H37" s="812"/>
      <c r="I37" s="812"/>
      <c r="L37" s="12"/>
      <c r="M37" s="12"/>
    </row>
    <row r="38" spans="1:13" ht="15" customHeight="1" x14ac:dyDescent="0.15">
      <c r="B38" s="812"/>
      <c r="C38" s="812"/>
      <c r="D38" s="812"/>
      <c r="E38" s="812"/>
      <c r="F38" s="812"/>
      <c r="G38" s="812"/>
      <c r="H38" s="812"/>
      <c r="I38" s="812"/>
      <c r="L38" s="12"/>
      <c r="M38" s="12"/>
    </row>
    <row r="39" spans="1:13" ht="15" customHeight="1" x14ac:dyDescent="0.15">
      <c r="B39" s="812"/>
      <c r="C39" s="812"/>
      <c r="D39" s="812"/>
      <c r="E39" s="812"/>
      <c r="F39" s="812"/>
      <c r="G39" s="812"/>
      <c r="H39" s="812"/>
      <c r="I39" s="812"/>
      <c r="L39" s="12"/>
      <c r="M39" s="12"/>
    </row>
    <row r="40" spans="1:13" ht="15" customHeight="1" x14ac:dyDescent="0.15">
      <c r="A40" s="11" t="s">
        <v>79</v>
      </c>
      <c r="L40" s="12"/>
      <c r="M40" s="12"/>
    </row>
    <row r="41" spans="1:13" ht="15" customHeight="1" x14ac:dyDescent="0.15">
      <c r="B41" s="811" t="s">
        <v>358</v>
      </c>
      <c r="C41" s="811"/>
      <c r="D41" s="811"/>
      <c r="E41" s="811"/>
      <c r="F41" s="811"/>
      <c r="G41" s="811"/>
      <c r="H41" s="811"/>
      <c r="I41" s="811"/>
      <c r="L41" s="12"/>
      <c r="M41" s="12"/>
    </row>
    <row r="42" spans="1:13" ht="15" customHeight="1" x14ac:dyDescent="0.15">
      <c r="B42" s="812"/>
      <c r="C42" s="812"/>
      <c r="D42" s="812"/>
      <c r="E42" s="812"/>
      <c r="F42" s="812"/>
      <c r="G42" s="812"/>
      <c r="H42" s="812"/>
      <c r="I42" s="812"/>
      <c r="L42" s="12"/>
      <c r="M42" s="12"/>
    </row>
    <row r="43" spans="1:13" ht="15" customHeight="1" x14ac:dyDescent="0.15">
      <c r="B43" s="812"/>
      <c r="C43" s="812"/>
      <c r="D43" s="812"/>
      <c r="E43" s="812"/>
      <c r="F43" s="812"/>
      <c r="G43" s="812"/>
      <c r="H43" s="812"/>
      <c r="I43" s="812"/>
      <c r="L43" s="12"/>
      <c r="M43" s="12"/>
    </row>
    <row r="44" spans="1:13" ht="15" customHeight="1" x14ac:dyDescent="0.15">
      <c r="B44" s="812"/>
      <c r="C44" s="812"/>
      <c r="D44" s="812"/>
      <c r="E44" s="812"/>
      <c r="F44" s="812"/>
      <c r="G44" s="812"/>
      <c r="H44" s="812"/>
      <c r="I44" s="812"/>
      <c r="L44" s="12"/>
      <c r="M44" s="12"/>
    </row>
    <row r="45" spans="1:13" ht="15" customHeight="1" x14ac:dyDescent="0.15">
      <c r="L45" s="12"/>
      <c r="M45" s="12"/>
    </row>
    <row r="46" spans="1:13" x14ac:dyDescent="0.15">
      <c r="L46" s="12"/>
      <c r="M46" s="12"/>
    </row>
    <row r="47" spans="1:13" ht="24" customHeight="1" x14ac:dyDescent="0.15">
      <c r="L47" s="12"/>
      <c r="M47" s="12"/>
    </row>
    <row r="48" spans="1:13" x14ac:dyDescent="0.15">
      <c r="L48" s="191"/>
    </row>
    <row r="49" spans="12:13" ht="14.25" customHeight="1" x14ac:dyDescent="0.15">
      <c r="L49" s="12"/>
      <c r="M49" s="12"/>
    </row>
    <row r="50" spans="12:13" x14ac:dyDescent="0.15">
      <c r="L50" s="12"/>
      <c r="M50" s="12"/>
    </row>
    <row r="51" spans="12:13" x14ac:dyDescent="0.15">
      <c r="L51" s="12"/>
      <c r="M51" s="12"/>
    </row>
    <row r="52" spans="12:13" x14ac:dyDescent="0.15">
      <c r="L52" s="12"/>
      <c r="M52" s="12"/>
    </row>
    <row r="53" spans="12:13" x14ac:dyDescent="0.15">
      <c r="L53" s="12"/>
      <c r="M53" s="12"/>
    </row>
    <row r="54" spans="12:13" ht="14.25" customHeight="1" x14ac:dyDescent="0.15">
      <c r="L54" s="12"/>
      <c r="M54" s="12"/>
    </row>
    <row r="55" spans="12:13" x14ac:dyDescent="0.15">
      <c r="L55" s="12"/>
      <c r="M55" s="12"/>
    </row>
    <row r="56" spans="12:13" x14ac:dyDescent="0.15">
      <c r="L56" s="12"/>
      <c r="M56" s="12"/>
    </row>
    <row r="57" spans="12:13" x14ac:dyDescent="0.15">
      <c r="L57" s="12"/>
      <c r="M57" s="12"/>
    </row>
    <row r="58" spans="12:13" x14ac:dyDescent="0.15">
      <c r="L58" s="191"/>
    </row>
  </sheetData>
  <mergeCells count="30">
    <mergeCell ref="A2:I2"/>
    <mergeCell ref="H1:I1"/>
    <mergeCell ref="B6:I6"/>
    <mergeCell ref="B7:I7"/>
    <mergeCell ref="B9:I9"/>
    <mergeCell ref="B8:I8"/>
    <mergeCell ref="B11:I11"/>
    <mergeCell ref="B12:I12"/>
    <mergeCell ref="B13:I13"/>
    <mergeCell ref="B14:I14"/>
    <mergeCell ref="B16:I16"/>
    <mergeCell ref="B17:I17"/>
    <mergeCell ref="B18:I18"/>
    <mergeCell ref="B19:I19"/>
    <mergeCell ref="B26:I26"/>
    <mergeCell ref="B27:I27"/>
    <mergeCell ref="B28:I28"/>
    <mergeCell ref="B29:I29"/>
    <mergeCell ref="B31:I31"/>
    <mergeCell ref="B32:I32"/>
    <mergeCell ref="B33:I33"/>
    <mergeCell ref="B41:I41"/>
    <mergeCell ref="B42:I42"/>
    <mergeCell ref="B43:I43"/>
    <mergeCell ref="B44:I44"/>
    <mergeCell ref="B34:I34"/>
    <mergeCell ref="B36:I36"/>
    <mergeCell ref="B37:I37"/>
    <mergeCell ref="B38:I38"/>
    <mergeCell ref="B39:I39"/>
  </mergeCells>
  <phoneticPr fontId="1"/>
  <printOptions horizontalCentered="1"/>
  <pageMargins left="0.78740157480314965" right="0.78740157480314965"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55"/>
  <sheetViews>
    <sheetView view="pageBreakPreview" topLeftCell="A7" zoomScaleNormal="100" zoomScaleSheetLayoutView="100" workbookViewId="0">
      <selection activeCell="L30" sqref="L30"/>
    </sheetView>
  </sheetViews>
  <sheetFormatPr defaultRowHeight="13.5" x14ac:dyDescent="0.15"/>
  <cols>
    <col min="1" max="11" width="9" style="12"/>
    <col min="12" max="12" width="14.25" style="14" customWidth="1"/>
    <col min="13" max="13" width="111" style="14" customWidth="1"/>
    <col min="14" max="16384" width="9" style="12"/>
  </cols>
  <sheetData>
    <row r="1" spans="1:13" s="11" customFormat="1" ht="18.75" customHeight="1" x14ac:dyDescent="0.15">
      <c r="A1" s="817"/>
      <c r="B1" s="817"/>
      <c r="C1" s="11" t="s">
        <v>137</v>
      </c>
      <c r="H1" s="815" t="s">
        <v>363</v>
      </c>
      <c r="I1" s="815"/>
    </row>
    <row r="2" spans="1:13" s="11" customFormat="1" ht="18.75" customHeight="1" x14ac:dyDescent="0.15">
      <c r="A2" s="204"/>
      <c r="B2" s="204"/>
      <c r="H2" s="206"/>
      <c r="I2" s="206"/>
    </row>
    <row r="3" spans="1:13" ht="24" customHeight="1" x14ac:dyDescent="0.15">
      <c r="A3" s="813" t="s">
        <v>365</v>
      </c>
      <c r="B3" s="813"/>
      <c r="C3" s="813"/>
      <c r="D3" s="813"/>
      <c r="E3" s="813"/>
      <c r="F3" s="813"/>
      <c r="G3" s="813"/>
      <c r="H3" s="813"/>
      <c r="I3" s="813"/>
      <c r="L3" s="12"/>
      <c r="M3" s="12"/>
    </row>
    <row r="4" spans="1:13" ht="12.75" customHeight="1" x14ac:dyDescent="0.15">
      <c r="A4" s="198"/>
      <c r="B4" s="198"/>
      <c r="C4" s="198"/>
      <c r="D4" s="198"/>
      <c r="E4" s="198"/>
      <c r="F4" s="198"/>
      <c r="G4" s="198"/>
      <c r="H4" s="198"/>
      <c r="I4" s="198"/>
      <c r="L4" s="12"/>
      <c r="M4" s="12"/>
    </row>
    <row r="5" spans="1:13" s="11" customFormat="1" ht="18.75" customHeight="1" x14ac:dyDescent="0.15">
      <c r="A5" s="816" t="s">
        <v>419</v>
      </c>
      <c r="B5" s="816"/>
      <c r="C5" s="816"/>
      <c r="D5" s="816"/>
      <c r="E5" s="816"/>
      <c r="F5" s="816"/>
      <c r="G5" s="816"/>
      <c r="H5" s="816"/>
      <c r="I5" s="816"/>
    </row>
    <row r="6" spans="1:13" s="11" customFormat="1" ht="18.75" customHeight="1" x14ac:dyDescent="0.15">
      <c r="A6" s="816"/>
      <c r="B6" s="816"/>
      <c r="C6" s="816"/>
      <c r="D6" s="816"/>
      <c r="E6" s="816"/>
      <c r="F6" s="816"/>
      <c r="G6" s="816"/>
      <c r="H6" s="816"/>
      <c r="I6" s="816"/>
    </row>
    <row r="7" spans="1:13" s="11" customFormat="1" ht="18.75" customHeight="1" x14ac:dyDescent="0.15">
      <c r="A7" s="816"/>
      <c r="B7" s="816"/>
      <c r="C7" s="816"/>
      <c r="D7" s="816"/>
      <c r="E7" s="816"/>
      <c r="F7" s="816"/>
      <c r="G7" s="816"/>
      <c r="H7" s="816"/>
      <c r="I7" s="816"/>
    </row>
    <row r="8" spans="1:13" s="11" customFormat="1" ht="18.75" customHeight="1" x14ac:dyDescent="0.15">
      <c r="A8" s="816"/>
      <c r="B8" s="816"/>
      <c r="C8" s="816"/>
      <c r="D8" s="816"/>
      <c r="E8" s="816"/>
      <c r="F8" s="816"/>
      <c r="G8" s="816"/>
      <c r="H8" s="816"/>
      <c r="I8" s="816"/>
    </row>
    <row r="9" spans="1:13" s="11" customFormat="1" ht="18.75" customHeight="1" x14ac:dyDescent="0.15">
      <c r="A9" s="816"/>
      <c r="B9" s="816"/>
      <c r="C9" s="816"/>
      <c r="D9" s="816"/>
      <c r="E9" s="816"/>
      <c r="F9" s="816"/>
      <c r="G9" s="816"/>
      <c r="H9" s="816"/>
      <c r="I9" s="816"/>
    </row>
    <row r="10" spans="1:13" s="11" customFormat="1" ht="18.75" customHeight="1" x14ac:dyDescent="0.15">
      <c r="A10" s="816"/>
      <c r="B10" s="816"/>
      <c r="C10" s="816"/>
      <c r="D10" s="816"/>
      <c r="E10" s="816"/>
      <c r="F10" s="816"/>
      <c r="G10" s="816"/>
      <c r="H10" s="816"/>
      <c r="I10" s="816"/>
    </row>
    <row r="11" spans="1:13" s="200" customFormat="1" ht="18.75" customHeight="1" x14ac:dyDescent="0.15">
      <c r="A11" s="199"/>
      <c r="B11" s="199"/>
      <c r="C11" s="199"/>
      <c r="D11" s="818" t="s">
        <v>364</v>
      </c>
      <c r="E11" s="818"/>
      <c r="F11" s="818"/>
      <c r="G11" s="818" t="s">
        <v>366</v>
      </c>
      <c r="H11" s="818"/>
      <c r="I11" s="818"/>
    </row>
    <row r="12" spans="1:13" s="200" customFormat="1" ht="18.75" customHeight="1" x14ac:dyDescent="0.15">
      <c r="A12" s="199"/>
      <c r="B12" s="199"/>
      <c r="C12" s="199"/>
      <c r="D12" s="199"/>
      <c r="E12" s="201"/>
      <c r="F12" s="201"/>
      <c r="G12" s="201"/>
      <c r="H12" s="201"/>
      <c r="I12" s="201"/>
    </row>
    <row r="13" spans="1:13" s="205" customFormat="1" ht="18.75" customHeight="1" x14ac:dyDescent="0.15">
      <c r="A13" s="819" t="s">
        <v>416</v>
      </c>
      <c r="B13" s="819"/>
      <c r="C13" s="819"/>
      <c r="D13" s="819"/>
      <c r="E13" s="819"/>
      <c r="F13" s="819"/>
      <c r="G13" s="819"/>
      <c r="H13" s="819"/>
      <c r="I13" s="819"/>
    </row>
    <row r="14" spans="1:13" s="11" customFormat="1" ht="18.75" customHeight="1" x14ac:dyDescent="0.15">
      <c r="A14" s="202"/>
      <c r="B14" s="816"/>
      <c r="C14" s="816"/>
      <c r="D14" s="816"/>
      <c r="E14" s="816"/>
      <c r="F14" s="816"/>
      <c r="G14" s="202"/>
      <c r="H14" s="202"/>
      <c r="I14" s="202"/>
    </row>
    <row r="15" spans="1:13" s="11" customFormat="1" ht="18.75" customHeight="1" x14ac:dyDescent="0.15">
      <c r="A15" s="818" t="s">
        <v>417</v>
      </c>
      <c r="B15" s="818"/>
      <c r="C15" s="818"/>
      <c r="D15" s="818"/>
      <c r="E15" s="818"/>
      <c r="F15" s="818"/>
      <c r="G15" s="818"/>
      <c r="H15" s="818"/>
      <c r="I15" s="818"/>
    </row>
    <row r="16" spans="1:13" s="11" customFormat="1" ht="18.75" customHeight="1" x14ac:dyDescent="0.15">
      <c r="A16" s="202"/>
      <c r="B16" s="199"/>
      <c r="C16" s="199"/>
      <c r="D16" s="199"/>
      <c r="E16" s="199"/>
      <c r="F16" s="199"/>
      <c r="G16" s="199"/>
      <c r="H16" s="199"/>
      <c r="I16" s="202"/>
    </row>
    <row r="17" spans="1:10" s="11" customFormat="1" ht="18.75" customHeight="1" x14ac:dyDescent="0.15"/>
    <row r="18" spans="1:10" s="11" customFormat="1" ht="18.75" customHeight="1" x14ac:dyDescent="0.15">
      <c r="A18" s="11" t="s">
        <v>367</v>
      </c>
    </row>
    <row r="19" spans="1:10" s="11" customFormat="1" ht="18.75" customHeight="1" x14ac:dyDescent="0.15"/>
    <row r="20" spans="1:10" s="11" customFormat="1" ht="18.75" customHeight="1" x14ac:dyDescent="0.15">
      <c r="A20" s="11" t="s">
        <v>368</v>
      </c>
      <c r="B20" s="816" t="s">
        <v>418</v>
      </c>
      <c r="C20" s="816"/>
      <c r="D20" s="816"/>
      <c r="E20" s="816"/>
      <c r="F20" s="816"/>
      <c r="G20" s="816"/>
      <c r="H20" s="816"/>
      <c r="I20" s="816"/>
      <c r="J20" s="11" t="s">
        <v>169</v>
      </c>
    </row>
    <row r="21" spans="1:10" s="11" customFormat="1" ht="18.75" customHeight="1" x14ac:dyDescent="0.15">
      <c r="B21" s="816"/>
      <c r="C21" s="816"/>
      <c r="D21" s="816"/>
      <c r="E21" s="816"/>
      <c r="F21" s="816"/>
      <c r="G21" s="816"/>
      <c r="H21" s="816"/>
      <c r="I21" s="816"/>
      <c r="J21" s="203"/>
    </row>
    <row r="22" spans="1:10" s="11" customFormat="1" ht="18.75" customHeight="1" x14ac:dyDescent="0.15">
      <c r="B22" s="816"/>
      <c r="C22" s="816"/>
      <c r="D22" s="816"/>
      <c r="E22" s="816"/>
      <c r="F22" s="816"/>
      <c r="G22" s="816"/>
      <c r="H22" s="816"/>
      <c r="I22" s="816"/>
    </row>
    <row r="23" spans="1:10" s="11" customFormat="1" ht="18.75" customHeight="1" x14ac:dyDescent="0.15">
      <c r="A23" s="11" t="s">
        <v>169</v>
      </c>
      <c r="B23" s="817"/>
      <c r="C23" s="817"/>
      <c r="D23" s="817"/>
      <c r="E23" s="817"/>
      <c r="F23" s="817"/>
      <c r="G23" s="817"/>
      <c r="H23" s="817"/>
      <c r="I23" s="817"/>
    </row>
    <row r="24" spans="1:10" s="11" customFormat="1" ht="18.75" customHeight="1" x14ac:dyDescent="0.15">
      <c r="B24" s="817"/>
      <c r="C24" s="817"/>
      <c r="D24" s="817"/>
      <c r="E24" s="817"/>
      <c r="F24" s="817"/>
      <c r="G24" s="817"/>
      <c r="H24" s="817"/>
      <c r="I24" s="817"/>
    </row>
    <row r="25" spans="1:10" s="11" customFormat="1" ht="18.75" customHeight="1" x14ac:dyDescent="0.15">
      <c r="B25" s="817"/>
      <c r="C25" s="817"/>
      <c r="D25" s="817"/>
      <c r="E25" s="817"/>
      <c r="F25" s="817"/>
      <c r="G25" s="817"/>
      <c r="H25" s="817"/>
      <c r="I25" s="817"/>
    </row>
    <row r="26" spans="1:10" s="11" customFormat="1" ht="18.75" customHeight="1" x14ac:dyDescent="0.15">
      <c r="A26" s="11" t="s">
        <v>169</v>
      </c>
      <c r="B26" s="817"/>
      <c r="C26" s="817"/>
      <c r="D26" s="817"/>
      <c r="E26" s="817"/>
      <c r="F26" s="817"/>
      <c r="G26" s="817"/>
      <c r="H26" s="817"/>
      <c r="I26" s="817"/>
    </row>
    <row r="27" spans="1:10" s="11" customFormat="1" ht="18.75" customHeight="1" x14ac:dyDescent="0.15">
      <c r="B27" s="817"/>
      <c r="C27" s="817"/>
      <c r="D27" s="817"/>
      <c r="E27" s="817"/>
      <c r="F27" s="817"/>
      <c r="G27" s="817"/>
      <c r="H27" s="817"/>
      <c r="I27" s="817"/>
    </row>
    <row r="28" spans="1:10" s="11" customFormat="1" ht="18.75" customHeight="1" x14ac:dyDescent="0.15">
      <c r="B28" s="817"/>
      <c r="C28" s="817"/>
      <c r="D28" s="817"/>
      <c r="E28" s="817"/>
      <c r="F28" s="817"/>
      <c r="G28" s="817"/>
      <c r="H28" s="817"/>
      <c r="I28" s="817"/>
    </row>
    <row r="29" spans="1:10" s="11" customFormat="1" ht="18.75" customHeight="1" x14ac:dyDescent="0.15">
      <c r="A29" s="11" t="s">
        <v>369</v>
      </c>
    </row>
    <row r="30" spans="1:10" s="11" customFormat="1" ht="18.75" customHeight="1" x14ac:dyDescent="0.15">
      <c r="A30" s="11" t="s">
        <v>368</v>
      </c>
      <c r="B30" s="816" t="s">
        <v>370</v>
      </c>
      <c r="C30" s="816"/>
      <c r="D30" s="816"/>
      <c r="E30" s="816"/>
      <c r="F30" s="816"/>
      <c r="G30" s="816"/>
      <c r="H30" s="816"/>
      <c r="I30" s="816"/>
    </row>
    <row r="31" spans="1:10" s="11" customFormat="1" ht="18.75" customHeight="1" x14ac:dyDescent="0.15">
      <c r="B31" s="816"/>
      <c r="C31" s="816"/>
      <c r="D31" s="816"/>
      <c r="E31" s="816"/>
      <c r="F31" s="816"/>
      <c r="G31" s="816"/>
      <c r="H31" s="816"/>
      <c r="I31" s="816"/>
    </row>
    <row r="32" spans="1:10" s="11" customFormat="1" ht="18.75" customHeight="1" x14ac:dyDescent="0.15">
      <c r="B32" s="816"/>
      <c r="C32" s="816"/>
      <c r="D32" s="816"/>
      <c r="E32" s="816"/>
      <c r="F32" s="816"/>
      <c r="G32" s="816"/>
      <c r="H32" s="816"/>
      <c r="I32" s="816"/>
    </row>
    <row r="33" spans="1:13" s="11" customFormat="1" ht="18.75" customHeight="1" x14ac:dyDescent="0.15">
      <c r="A33" s="11" t="s">
        <v>169</v>
      </c>
      <c r="B33" s="816" t="s">
        <v>415</v>
      </c>
      <c r="C33" s="816"/>
      <c r="D33" s="816"/>
      <c r="E33" s="816"/>
      <c r="F33" s="816"/>
      <c r="G33" s="816"/>
      <c r="H33" s="816"/>
      <c r="I33" s="816"/>
    </row>
    <row r="34" spans="1:13" s="11" customFormat="1" ht="18.75" customHeight="1" x14ac:dyDescent="0.15">
      <c r="A34" s="11" t="s">
        <v>169</v>
      </c>
      <c r="B34" s="816"/>
      <c r="C34" s="816"/>
      <c r="D34" s="816"/>
      <c r="E34" s="816"/>
      <c r="F34" s="816"/>
      <c r="G34" s="816"/>
      <c r="H34" s="816"/>
      <c r="I34" s="816"/>
    </row>
    <row r="35" spans="1:13" s="11" customFormat="1" ht="18.75" customHeight="1" x14ac:dyDescent="0.15">
      <c r="B35" s="816"/>
      <c r="C35" s="816"/>
      <c r="D35" s="816"/>
      <c r="E35" s="816"/>
      <c r="F35" s="816"/>
      <c r="G35" s="816"/>
      <c r="H35" s="816"/>
      <c r="I35" s="816"/>
    </row>
    <row r="36" spans="1:13" s="11" customFormat="1" ht="18.75" customHeight="1" x14ac:dyDescent="0.15">
      <c r="B36" s="817"/>
      <c r="C36" s="817"/>
      <c r="D36" s="817"/>
      <c r="E36" s="817"/>
      <c r="F36" s="817"/>
      <c r="G36" s="817"/>
      <c r="H36" s="817"/>
      <c r="I36" s="817"/>
    </row>
    <row r="37" spans="1:13" s="11" customFormat="1" ht="18.75" customHeight="1" x14ac:dyDescent="0.15">
      <c r="B37" s="817"/>
      <c r="C37" s="817"/>
      <c r="D37" s="817"/>
      <c r="E37" s="817"/>
      <c r="F37" s="817"/>
      <c r="G37" s="817"/>
      <c r="H37" s="817"/>
      <c r="I37" s="817"/>
    </row>
    <row r="38" spans="1:13" s="11" customFormat="1" ht="18.75" customHeight="1" x14ac:dyDescent="0.15">
      <c r="B38" s="817"/>
      <c r="C38" s="817"/>
      <c r="D38" s="817"/>
      <c r="E38" s="817"/>
      <c r="F38" s="817"/>
      <c r="G38" s="817"/>
      <c r="H38" s="817"/>
      <c r="I38" s="817"/>
    </row>
    <row r="39" spans="1:13" s="11" customFormat="1" ht="18.75" customHeight="1" x14ac:dyDescent="0.15">
      <c r="A39" s="11" t="s">
        <v>169</v>
      </c>
      <c r="B39" s="817"/>
      <c r="C39" s="817"/>
      <c r="D39" s="817"/>
      <c r="E39" s="817"/>
      <c r="F39" s="817"/>
      <c r="G39" s="817"/>
      <c r="H39" s="817"/>
      <c r="I39" s="817"/>
    </row>
    <row r="40" spans="1:13" s="11" customFormat="1" ht="18.75" customHeight="1" x14ac:dyDescent="0.15">
      <c r="B40" s="817"/>
      <c r="C40" s="817"/>
      <c r="D40" s="817"/>
      <c r="E40" s="817"/>
      <c r="F40" s="817"/>
      <c r="G40" s="817"/>
      <c r="H40" s="817"/>
      <c r="I40" s="817"/>
    </row>
    <row r="41" spans="1:13" s="11" customFormat="1" ht="18.75" customHeight="1" x14ac:dyDescent="0.15">
      <c r="B41" s="817"/>
      <c r="C41" s="817"/>
      <c r="D41" s="817"/>
      <c r="E41" s="817"/>
      <c r="F41" s="817"/>
      <c r="G41" s="817"/>
      <c r="H41" s="817"/>
      <c r="I41" s="817"/>
    </row>
    <row r="42" spans="1:13" ht="15" customHeight="1" x14ac:dyDescent="0.15">
      <c r="L42" s="12"/>
      <c r="M42" s="12"/>
    </row>
    <row r="43" spans="1:13" x14ac:dyDescent="0.15">
      <c r="B43" s="811"/>
      <c r="C43" s="811"/>
      <c r="D43" s="811"/>
      <c r="E43" s="811"/>
      <c r="F43" s="811"/>
      <c r="G43" s="811"/>
      <c r="H43" s="811"/>
      <c r="I43" s="811"/>
      <c r="L43" s="12"/>
      <c r="M43" s="12"/>
    </row>
    <row r="44" spans="1:13" ht="24" customHeight="1" x14ac:dyDescent="0.15">
      <c r="B44" s="812"/>
      <c r="C44" s="812"/>
      <c r="D44" s="812"/>
      <c r="E44" s="812"/>
      <c r="F44" s="812"/>
      <c r="G44" s="812"/>
      <c r="H44" s="812"/>
      <c r="I44" s="812"/>
      <c r="L44" s="12"/>
      <c r="M44" s="12"/>
    </row>
    <row r="45" spans="1:13" x14ac:dyDescent="0.15">
      <c r="B45" s="812"/>
      <c r="C45" s="812"/>
      <c r="D45" s="812"/>
      <c r="E45" s="812"/>
      <c r="F45" s="812"/>
      <c r="G45" s="812"/>
      <c r="H45" s="812"/>
      <c r="I45" s="812"/>
      <c r="L45" s="191"/>
    </row>
    <row r="46" spans="1:13" ht="14.25" customHeight="1" x14ac:dyDescent="0.15">
      <c r="B46" s="812"/>
      <c r="C46" s="812"/>
      <c r="D46" s="812"/>
      <c r="E46" s="812"/>
      <c r="F46" s="812"/>
      <c r="G46" s="812"/>
      <c r="H46" s="812"/>
      <c r="I46" s="812"/>
      <c r="L46" s="12"/>
      <c r="M46" s="12"/>
    </row>
    <row r="47" spans="1:13" x14ac:dyDescent="0.15">
      <c r="L47" s="12"/>
      <c r="M47" s="12"/>
    </row>
    <row r="48" spans="1:13" x14ac:dyDescent="0.15">
      <c r="L48" s="12"/>
      <c r="M48" s="12"/>
    </row>
    <row r="49" spans="12:13" x14ac:dyDescent="0.15">
      <c r="L49" s="12"/>
      <c r="M49" s="12"/>
    </row>
    <row r="50" spans="12:13" x14ac:dyDescent="0.15">
      <c r="L50" s="12"/>
      <c r="M50" s="12"/>
    </row>
    <row r="51" spans="12:13" ht="14.25" customHeight="1" x14ac:dyDescent="0.15">
      <c r="L51" s="12"/>
      <c r="M51" s="12"/>
    </row>
    <row r="52" spans="12:13" x14ac:dyDescent="0.15">
      <c r="L52" s="12"/>
      <c r="M52" s="12"/>
    </row>
    <row r="53" spans="12:13" x14ac:dyDescent="0.15">
      <c r="L53" s="12"/>
      <c r="M53" s="12"/>
    </row>
    <row r="54" spans="12:13" x14ac:dyDescent="0.15">
      <c r="L54" s="12"/>
      <c r="M54" s="12"/>
    </row>
    <row r="55" spans="12:13" x14ac:dyDescent="0.15">
      <c r="L55" s="191"/>
    </row>
  </sheetData>
  <mergeCells count="20">
    <mergeCell ref="B23:I25"/>
    <mergeCell ref="A15:I15"/>
    <mergeCell ref="D11:F11"/>
    <mergeCell ref="A13:I13"/>
    <mergeCell ref="B14:F14"/>
    <mergeCell ref="B20:I22"/>
    <mergeCell ref="B43:I43"/>
    <mergeCell ref="B44:I44"/>
    <mergeCell ref="B45:I45"/>
    <mergeCell ref="B46:I46"/>
    <mergeCell ref="B26:I28"/>
    <mergeCell ref="B30:I32"/>
    <mergeCell ref="B33:I35"/>
    <mergeCell ref="B36:I38"/>
    <mergeCell ref="B39:I41"/>
    <mergeCell ref="H1:I1"/>
    <mergeCell ref="A3:I3"/>
    <mergeCell ref="A5:I10"/>
    <mergeCell ref="A1:B1"/>
    <mergeCell ref="G11:I11"/>
  </mergeCells>
  <phoneticPr fontId="1"/>
  <printOptions horizontalCentered="1"/>
  <pageMargins left="0.78740157480314965" right="0.78740157480314965"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45"/>
  <sheetViews>
    <sheetView view="pageBreakPreview" zoomScale="60" zoomScaleNormal="100" workbookViewId="0">
      <selection activeCell="L30" sqref="L30"/>
    </sheetView>
  </sheetViews>
  <sheetFormatPr defaultRowHeight="13.5" x14ac:dyDescent="0.15"/>
  <cols>
    <col min="1" max="1" width="14.25" customWidth="1"/>
    <col min="2" max="2" width="85" customWidth="1"/>
  </cols>
  <sheetData>
    <row r="1" spans="1:2" ht="29.25" customHeight="1" x14ac:dyDescent="0.15">
      <c r="A1" s="825" t="s">
        <v>320</v>
      </c>
      <c r="B1" s="825"/>
    </row>
    <row r="2" spans="1:2" ht="29.25" customHeight="1" x14ac:dyDescent="0.15">
      <c r="A2" s="190" t="s">
        <v>321</v>
      </c>
      <c r="B2" s="194" t="s">
        <v>355</v>
      </c>
    </row>
    <row r="3" spans="1:2" ht="29.25" customHeight="1" thickBot="1" x14ac:dyDescent="0.2">
      <c r="A3" s="826" t="s">
        <v>322</v>
      </c>
      <c r="B3" s="826"/>
    </row>
    <row r="4" spans="1:2" ht="29.25" customHeight="1" thickBot="1" x14ac:dyDescent="0.2">
      <c r="A4" s="820" t="s">
        <v>323</v>
      </c>
      <c r="B4" s="821"/>
    </row>
    <row r="5" spans="1:2" ht="29.25" customHeight="1" x14ac:dyDescent="0.15">
      <c r="A5" s="822"/>
      <c r="B5" s="192" t="s">
        <v>324</v>
      </c>
    </row>
    <row r="6" spans="1:2" ht="29.25" customHeight="1" thickBot="1" x14ac:dyDescent="0.2">
      <c r="A6" s="824"/>
      <c r="B6" s="193" t="s">
        <v>325</v>
      </c>
    </row>
    <row r="7" spans="1:2" ht="29.25" customHeight="1" thickBot="1" x14ac:dyDescent="0.2">
      <c r="A7" s="820" t="s">
        <v>326</v>
      </c>
      <c r="B7" s="821"/>
    </row>
    <row r="8" spans="1:2" ht="29.25" customHeight="1" x14ac:dyDescent="0.15">
      <c r="A8" s="822"/>
      <c r="B8" s="192" t="s">
        <v>327</v>
      </c>
    </row>
    <row r="9" spans="1:2" ht="29.25" customHeight="1" thickBot="1" x14ac:dyDescent="0.2">
      <c r="A9" s="824"/>
      <c r="B9" s="193" t="s">
        <v>325</v>
      </c>
    </row>
    <row r="10" spans="1:2" ht="29.25" customHeight="1" thickBot="1" x14ac:dyDescent="0.2">
      <c r="A10" s="820" t="s">
        <v>328</v>
      </c>
      <c r="B10" s="821"/>
    </row>
    <row r="11" spans="1:2" ht="29.25" customHeight="1" x14ac:dyDescent="0.15">
      <c r="A11" s="822"/>
      <c r="B11" s="192" t="s">
        <v>327</v>
      </c>
    </row>
    <row r="12" spans="1:2" ht="29.25" customHeight="1" x14ac:dyDescent="0.15">
      <c r="A12" s="823"/>
      <c r="B12" s="192" t="s">
        <v>329</v>
      </c>
    </row>
    <row r="13" spans="1:2" ht="29.25" customHeight="1" thickBot="1" x14ac:dyDescent="0.2">
      <c r="A13" s="824"/>
      <c r="B13" s="193" t="s">
        <v>325</v>
      </c>
    </row>
    <row r="14" spans="1:2" ht="29.25" customHeight="1" thickBot="1" x14ac:dyDescent="0.2">
      <c r="A14" s="820" t="s">
        <v>330</v>
      </c>
      <c r="B14" s="821"/>
    </row>
    <row r="15" spans="1:2" ht="29.25" customHeight="1" x14ac:dyDescent="0.15">
      <c r="A15" s="822"/>
      <c r="B15" s="192" t="s">
        <v>331</v>
      </c>
    </row>
    <row r="16" spans="1:2" ht="29.25" customHeight="1" x14ac:dyDescent="0.15">
      <c r="A16" s="823"/>
      <c r="B16" s="192" t="s">
        <v>332</v>
      </c>
    </row>
    <row r="17" spans="1:2" ht="29.25" customHeight="1" thickBot="1" x14ac:dyDescent="0.2">
      <c r="A17" s="824"/>
      <c r="B17" s="193" t="s">
        <v>333</v>
      </c>
    </row>
    <row r="18" spans="1:2" ht="29.25" customHeight="1" thickBot="1" x14ac:dyDescent="0.2">
      <c r="A18" s="820" t="s">
        <v>334</v>
      </c>
      <c r="B18" s="821"/>
    </row>
    <row r="19" spans="1:2" ht="29.25" customHeight="1" x14ac:dyDescent="0.15">
      <c r="A19" s="822"/>
      <c r="B19" s="192" t="s">
        <v>331</v>
      </c>
    </row>
    <row r="20" spans="1:2" ht="29.25" customHeight="1" x14ac:dyDescent="0.15">
      <c r="A20" s="823"/>
      <c r="B20" s="192" t="s">
        <v>332</v>
      </c>
    </row>
    <row r="21" spans="1:2" ht="29.25" customHeight="1" thickBot="1" x14ac:dyDescent="0.2">
      <c r="A21" s="824"/>
      <c r="B21" s="193" t="s">
        <v>335</v>
      </c>
    </row>
    <row r="22" spans="1:2" ht="29.25" customHeight="1" thickBot="1" x14ac:dyDescent="0.2">
      <c r="A22" s="820" t="s">
        <v>336</v>
      </c>
      <c r="B22" s="821"/>
    </row>
    <row r="23" spans="1:2" ht="29.25" customHeight="1" x14ac:dyDescent="0.15">
      <c r="A23" s="822"/>
      <c r="B23" s="192" t="s">
        <v>331</v>
      </c>
    </row>
    <row r="24" spans="1:2" ht="29.25" customHeight="1" x14ac:dyDescent="0.15">
      <c r="A24" s="823"/>
      <c r="B24" s="192" t="s">
        <v>332</v>
      </c>
    </row>
    <row r="25" spans="1:2" ht="29.25" customHeight="1" thickBot="1" x14ac:dyDescent="0.2">
      <c r="A25" s="824"/>
      <c r="B25" s="193" t="s">
        <v>337</v>
      </c>
    </row>
    <row r="26" spans="1:2" ht="29.25" customHeight="1" thickBot="1" x14ac:dyDescent="0.2">
      <c r="A26" s="827" t="s">
        <v>338</v>
      </c>
      <c r="B26" s="827"/>
    </row>
    <row r="27" spans="1:2" ht="29.25" customHeight="1" thickBot="1" x14ac:dyDescent="0.2">
      <c r="A27" s="820" t="s">
        <v>339</v>
      </c>
      <c r="B27" s="821"/>
    </row>
    <row r="28" spans="1:2" ht="29.25" customHeight="1" x14ac:dyDescent="0.15">
      <c r="A28" s="822"/>
      <c r="B28" s="195" t="s">
        <v>340</v>
      </c>
    </row>
    <row r="29" spans="1:2" ht="29.25" customHeight="1" thickBot="1" x14ac:dyDescent="0.2">
      <c r="A29" s="824"/>
      <c r="B29" s="193" t="s">
        <v>341</v>
      </c>
    </row>
    <row r="30" spans="1:2" ht="29.25" customHeight="1" thickBot="1" x14ac:dyDescent="0.2">
      <c r="A30" s="828" t="s">
        <v>342</v>
      </c>
      <c r="B30" s="829"/>
    </row>
    <row r="31" spans="1:2" ht="29.25" customHeight="1" x14ac:dyDescent="0.15">
      <c r="A31" s="822"/>
      <c r="B31" s="195" t="s">
        <v>343</v>
      </c>
    </row>
    <row r="32" spans="1:2" ht="29.25" customHeight="1" thickBot="1" x14ac:dyDescent="0.2">
      <c r="A32" s="824"/>
      <c r="B32" s="193" t="s">
        <v>344</v>
      </c>
    </row>
    <row r="33" spans="1:2" ht="29.25" customHeight="1" thickBot="1" x14ac:dyDescent="0.2">
      <c r="A33" s="820" t="s">
        <v>345</v>
      </c>
      <c r="B33" s="821"/>
    </row>
    <row r="34" spans="1:2" ht="29.25" customHeight="1" x14ac:dyDescent="0.15">
      <c r="A34" s="822"/>
      <c r="B34" s="192" t="s">
        <v>346</v>
      </c>
    </row>
    <row r="35" spans="1:2" ht="29.25" customHeight="1" x14ac:dyDescent="0.15">
      <c r="A35" s="823"/>
      <c r="B35" s="192" t="s">
        <v>347</v>
      </c>
    </row>
    <row r="36" spans="1:2" ht="29.25" customHeight="1" thickBot="1" x14ac:dyDescent="0.2">
      <c r="A36" s="824"/>
      <c r="B36" s="193" t="s">
        <v>348</v>
      </c>
    </row>
    <row r="37" spans="1:2" ht="29.25" customHeight="1" thickBot="1" x14ac:dyDescent="0.2">
      <c r="A37" s="820" t="s">
        <v>349</v>
      </c>
      <c r="B37" s="821"/>
    </row>
    <row r="38" spans="1:2" ht="29.25" customHeight="1" x14ac:dyDescent="0.15">
      <c r="A38" s="822"/>
      <c r="B38" s="192" t="s">
        <v>350</v>
      </c>
    </row>
    <row r="39" spans="1:2" ht="29.25" customHeight="1" x14ac:dyDescent="0.15">
      <c r="A39" s="823"/>
      <c r="B39" s="192" t="s">
        <v>351</v>
      </c>
    </row>
    <row r="40" spans="1:2" ht="29.25" customHeight="1" thickBot="1" x14ac:dyDescent="0.2">
      <c r="A40" s="824"/>
      <c r="B40" s="193" t="s">
        <v>352</v>
      </c>
    </row>
    <row r="41" spans="1:2" ht="29.25" customHeight="1" thickBot="1" x14ac:dyDescent="0.2">
      <c r="A41" s="820" t="s">
        <v>353</v>
      </c>
      <c r="B41" s="821"/>
    </row>
    <row r="42" spans="1:2" ht="29.25" customHeight="1" x14ac:dyDescent="0.15">
      <c r="A42" s="822"/>
      <c r="B42" s="192" t="s">
        <v>354</v>
      </c>
    </row>
    <row r="43" spans="1:2" ht="29.25" customHeight="1" x14ac:dyDescent="0.15">
      <c r="A43" s="823"/>
      <c r="B43" s="192" t="s">
        <v>351</v>
      </c>
    </row>
    <row r="44" spans="1:2" ht="29.25" customHeight="1" thickBot="1" x14ac:dyDescent="0.2">
      <c r="A44" s="824"/>
      <c r="B44" s="193" t="s">
        <v>352</v>
      </c>
    </row>
    <row r="45" spans="1:2" x14ac:dyDescent="0.15">
      <c r="A45" s="191"/>
    </row>
  </sheetData>
  <mergeCells count="25">
    <mergeCell ref="A19:A21"/>
    <mergeCell ref="A22:B22"/>
    <mergeCell ref="A23:A25"/>
    <mergeCell ref="A4:B4"/>
    <mergeCell ref="A5:A6"/>
    <mergeCell ref="A7:B7"/>
    <mergeCell ref="A8:A9"/>
    <mergeCell ref="A10:B10"/>
    <mergeCell ref="A11:A13"/>
    <mergeCell ref="A37:B37"/>
    <mergeCell ref="A38:A40"/>
    <mergeCell ref="A41:B41"/>
    <mergeCell ref="A42:A44"/>
    <mergeCell ref="A1:B1"/>
    <mergeCell ref="A3:B3"/>
    <mergeCell ref="A26:B26"/>
    <mergeCell ref="A27:B27"/>
    <mergeCell ref="A28:A29"/>
    <mergeCell ref="A30:B30"/>
    <mergeCell ref="A31:A32"/>
    <mergeCell ref="A33:B33"/>
    <mergeCell ref="A34:A36"/>
    <mergeCell ref="A14:B14"/>
    <mergeCell ref="A15:A17"/>
    <mergeCell ref="A18:B18"/>
  </mergeCells>
  <phoneticPr fontId="1"/>
  <pageMargins left="0.7" right="0.7" top="0.75" bottom="0.75" header="0.3" footer="0.3"/>
  <pageSetup paperSize="9" scale="89" orientation="portrait" r:id="rId1"/>
  <rowBreaks count="1" manualBreakCount="1">
    <brk id="2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4"/>
  <sheetViews>
    <sheetView view="pageBreakPreview" zoomScale="60" zoomScaleNormal="100" workbookViewId="0">
      <selection activeCell="L30" sqref="L30"/>
    </sheetView>
  </sheetViews>
  <sheetFormatPr defaultRowHeight="13.5" x14ac:dyDescent="0.15"/>
  <cols>
    <col min="1" max="1" width="12" customWidth="1"/>
    <col min="2" max="3" width="13.875" customWidth="1"/>
    <col min="4" max="4" width="34.125" customWidth="1"/>
    <col min="5" max="7" width="9.125" customWidth="1"/>
  </cols>
  <sheetData>
    <row r="1" spans="1:7" ht="17.25" customHeight="1" thickBot="1" x14ac:dyDescent="0.2">
      <c r="A1" s="858" t="s">
        <v>259</v>
      </c>
      <c r="B1" s="858"/>
      <c r="C1" s="858"/>
      <c r="D1" s="858"/>
      <c r="E1" s="858"/>
      <c r="F1" s="858"/>
      <c r="G1" s="858"/>
    </row>
    <row r="2" spans="1:7" ht="30.75" customHeight="1" thickBot="1" x14ac:dyDescent="0.2">
      <c r="A2" s="859" t="s">
        <v>260</v>
      </c>
      <c r="B2" s="860"/>
      <c r="C2" s="177" t="s">
        <v>261</v>
      </c>
      <c r="D2" s="863" t="s">
        <v>263</v>
      </c>
      <c r="E2" s="865" t="s">
        <v>264</v>
      </c>
      <c r="F2" s="866"/>
      <c r="G2" s="178" t="s">
        <v>265</v>
      </c>
    </row>
    <row r="3" spans="1:7" ht="30.75" customHeight="1" thickBot="1" x14ac:dyDescent="0.2">
      <c r="A3" s="861"/>
      <c r="B3" s="862"/>
      <c r="C3" s="178" t="s">
        <v>262</v>
      </c>
      <c r="D3" s="864"/>
      <c r="E3" s="179" t="s">
        <v>266</v>
      </c>
      <c r="F3" s="179" t="s">
        <v>267</v>
      </c>
      <c r="G3" s="178" t="s">
        <v>268</v>
      </c>
    </row>
    <row r="4" spans="1:7" ht="41.25" customHeight="1" thickBot="1" x14ac:dyDescent="0.2">
      <c r="A4" s="848" t="s">
        <v>269</v>
      </c>
      <c r="B4" s="849"/>
      <c r="C4" s="180" t="s">
        <v>271</v>
      </c>
      <c r="D4" s="180" t="s">
        <v>272</v>
      </c>
      <c r="E4" s="838">
        <v>2</v>
      </c>
      <c r="F4" s="838">
        <v>2</v>
      </c>
      <c r="G4" s="838">
        <v>2</v>
      </c>
    </row>
    <row r="5" spans="1:7" ht="41.25" customHeight="1" thickBot="1" x14ac:dyDescent="0.2">
      <c r="A5" s="850" t="s">
        <v>270</v>
      </c>
      <c r="B5" s="851"/>
      <c r="C5" s="180" t="s">
        <v>273</v>
      </c>
      <c r="D5" s="180" t="s">
        <v>274</v>
      </c>
      <c r="E5" s="839"/>
      <c r="F5" s="839"/>
      <c r="G5" s="839"/>
    </row>
    <row r="6" spans="1:7" ht="41.25" customHeight="1" thickBot="1" x14ac:dyDescent="0.2">
      <c r="A6" s="848" t="s">
        <v>275</v>
      </c>
      <c r="B6" s="849"/>
      <c r="C6" s="180" t="s">
        <v>276</v>
      </c>
      <c r="D6" s="180" t="s">
        <v>277</v>
      </c>
      <c r="E6" s="181">
        <v>2</v>
      </c>
      <c r="F6" s="181">
        <v>2</v>
      </c>
      <c r="G6" s="181">
        <v>2</v>
      </c>
    </row>
    <row r="7" spans="1:7" ht="41.25" customHeight="1" thickBot="1" x14ac:dyDescent="0.2">
      <c r="A7" s="850"/>
      <c r="B7" s="851"/>
      <c r="C7" s="180" t="s">
        <v>278</v>
      </c>
      <c r="D7" s="180" t="s">
        <v>277</v>
      </c>
      <c r="E7" s="181">
        <v>2</v>
      </c>
      <c r="F7" s="181">
        <v>2</v>
      </c>
      <c r="G7" s="181">
        <v>2</v>
      </c>
    </row>
    <row r="8" spans="1:7" ht="41.25" customHeight="1" thickBot="1" x14ac:dyDescent="0.2">
      <c r="A8" s="848" t="s">
        <v>279</v>
      </c>
      <c r="B8" s="849"/>
      <c r="C8" s="180" t="s">
        <v>281</v>
      </c>
      <c r="D8" s="180" t="s">
        <v>282</v>
      </c>
      <c r="E8" s="838">
        <v>4</v>
      </c>
      <c r="F8" s="838">
        <v>4</v>
      </c>
      <c r="G8" s="838">
        <v>4</v>
      </c>
    </row>
    <row r="9" spans="1:7" ht="41.25" customHeight="1" thickBot="1" x14ac:dyDescent="0.2">
      <c r="A9" s="852" t="s">
        <v>280</v>
      </c>
      <c r="B9" s="853"/>
      <c r="C9" s="182" t="s">
        <v>283</v>
      </c>
      <c r="D9" s="180" t="s">
        <v>284</v>
      </c>
      <c r="E9" s="840"/>
      <c r="F9" s="840"/>
      <c r="G9" s="840"/>
    </row>
    <row r="10" spans="1:7" ht="41.25" customHeight="1" thickBot="1" x14ac:dyDescent="0.2">
      <c r="A10" s="854"/>
      <c r="B10" s="855"/>
      <c r="C10" s="180" t="s">
        <v>285</v>
      </c>
      <c r="D10" s="180" t="s">
        <v>286</v>
      </c>
      <c r="E10" s="840"/>
      <c r="F10" s="840"/>
      <c r="G10" s="840"/>
    </row>
    <row r="11" spans="1:7" ht="41.25" customHeight="1" thickBot="1" x14ac:dyDescent="0.2">
      <c r="A11" s="856"/>
      <c r="B11" s="857"/>
      <c r="C11" s="180" t="s">
        <v>287</v>
      </c>
      <c r="D11" s="180" t="s">
        <v>288</v>
      </c>
      <c r="E11" s="839"/>
      <c r="F11" s="839"/>
      <c r="G11" s="839"/>
    </row>
    <row r="12" spans="1:7" ht="41.25" customHeight="1" thickBot="1" x14ac:dyDescent="0.2">
      <c r="A12" s="836" t="s">
        <v>289</v>
      </c>
      <c r="B12" s="841"/>
      <c r="C12" s="837"/>
      <c r="D12" s="180" t="s">
        <v>290</v>
      </c>
      <c r="E12" s="181">
        <v>2</v>
      </c>
      <c r="F12" s="181">
        <v>2</v>
      </c>
      <c r="G12" s="181">
        <v>2</v>
      </c>
    </row>
    <row r="13" spans="1:7" ht="41.25" customHeight="1" thickBot="1" x14ac:dyDescent="0.2">
      <c r="A13" s="183" t="s">
        <v>291</v>
      </c>
      <c r="B13" s="185" t="s">
        <v>296</v>
      </c>
      <c r="C13" s="180" t="s">
        <v>281</v>
      </c>
      <c r="D13" s="180" t="s">
        <v>282</v>
      </c>
      <c r="E13" s="842"/>
      <c r="F13" s="845">
        <v>1</v>
      </c>
      <c r="G13" s="838">
        <v>1</v>
      </c>
    </row>
    <row r="14" spans="1:7" ht="41.25" customHeight="1" thickBot="1" x14ac:dyDescent="0.2">
      <c r="A14" s="183" t="s">
        <v>292</v>
      </c>
      <c r="B14" s="185" t="s">
        <v>297</v>
      </c>
      <c r="C14" s="182" t="s">
        <v>283</v>
      </c>
      <c r="D14" s="180" t="s">
        <v>284</v>
      </c>
      <c r="E14" s="843"/>
      <c r="F14" s="846"/>
      <c r="G14" s="840"/>
    </row>
    <row r="15" spans="1:7" ht="41.25" customHeight="1" thickBot="1" x14ac:dyDescent="0.2">
      <c r="A15" s="183" t="s">
        <v>293</v>
      </c>
      <c r="B15" s="185" t="s">
        <v>298</v>
      </c>
      <c r="C15" s="180" t="s">
        <v>285</v>
      </c>
      <c r="D15" s="180" t="s">
        <v>286</v>
      </c>
      <c r="E15" s="844"/>
      <c r="F15" s="847"/>
      <c r="G15" s="839"/>
    </row>
    <row r="16" spans="1:7" ht="41.25" customHeight="1" thickBot="1" x14ac:dyDescent="0.2">
      <c r="A16" s="183" t="s">
        <v>294</v>
      </c>
      <c r="B16" s="186" t="s">
        <v>299</v>
      </c>
      <c r="C16" s="180" t="s">
        <v>300</v>
      </c>
      <c r="D16" s="180" t="s">
        <v>301</v>
      </c>
      <c r="E16" s="187"/>
      <c r="F16" s="181">
        <v>1</v>
      </c>
      <c r="G16" s="181">
        <v>1</v>
      </c>
    </row>
    <row r="17" spans="1:7" ht="41.25" customHeight="1" thickBot="1" x14ac:dyDescent="0.2">
      <c r="A17" s="184" t="s">
        <v>295</v>
      </c>
      <c r="B17" s="836" t="s">
        <v>302</v>
      </c>
      <c r="C17" s="837"/>
      <c r="D17" s="180" t="s">
        <v>303</v>
      </c>
      <c r="E17" s="188"/>
      <c r="F17" s="181">
        <v>1</v>
      </c>
      <c r="G17" s="181">
        <v>1</v>
      </c>
    </row>
    <row r="18" spans="1:7" ht="41.25" customHeight="1" thickBot="1" x14ac:dyDescent="0.2">
      <c r="A18" s="830" t="s">
        <v>304</v>
      </c>
      <c r="B18" s="186" t="s">
        <v>305</v>
      </c>
      <c r="C18" s="180" t="s">
        <v>306</v>
      </c>
      <c r="D18" s="180" t="s">
        <v>307</v>
      </c>
      <c r="E18" s="181">
        <v>2</v>
      </c>
      <c r="F18" s="181">
        <v>2</v>
      </c>
      <c r="G18" s="181">
        <v>2</v>
      </c>
    </row>
    <row r="19" spans="1:7" ht="41.25" customHeight="1" thickBot="1" x14ac:dyDescent="0.2">
      <c r="A19" s="831"/>
      <c r="B19" s="830" t="s">
        <v>308</v>
      </c>
      <c r="C19" s="180" t="s">
        <v>309</v>
      </c>
      <c r="D19" s="180" t="s">
        <v>310</v>
      </c>
      <c r="E19" s="838">
        <v>2</v>
      </c>
      <c r="F19" s="838">
        <v>2</v>
      </c>
      <c r="G19" s="838">
        <v>2</v>
      </c>
    </row>
    <row r="20" spans="1:7" ht="41.25" customHeight="1" thickBot="1" x14ac:dyDescent="0.2">
      <c r="A20" s="832"/>
      <c r="B20" s="832"/>
      <c r="C20" s="180" t="s">
        <v>311</v>
      </c>
      <c r="D20" s="180" t="s">
        <v>312</v>
      </c>
      <c r="E20" s="839"/>
      <c r="F20" s="839"/>
      <c r="G20" s="839"/>
    </row>
    <row r="21" spans="1:7" ht="41.25" customHeight="1" thickBot="1" x14ac:dyDescent="0.2">
      <c r="A21" s="830" t="s">
        <v>313</v>
      </c>
      <c r="B21" s="830" t="s">
        <v>314</v>
      </c>
      <c r="C21" s="180" t="s">
        <v>305</v>
      </c>
      <c r="D21" s="180" t="s">
        <v>315</v>
      </c>
      <c r="E21" s="181">
        <v>2</v>
      </c>
      <c r="F21" s="181">
        <v>2</v>
      </c>
      <c r="G21" s="181">
        <v>2</v>
      </c>
    </row>
    <row r="22" spans="1:7" ht="41.25" customHeight="1" thickBot="1" x14ac:dyDescent="0.2">
      <c r="A22" s="831"/>
      <c r="B22" s="832"/>
      <c r="C22" s="180" t="s">
        <v>316</v>
      </c>
      <c r="D22" s="180" t="s">
        <v>315</v>
      </c>
      <c r="E22" s="188"/>
      <c r="F22" s="181">
        <v>1</v>
      </c>
      <c r="G22" s="181">
        <v>1</v>
      </c>
    </row>
    <row r="23" spans="1:7" ht="41.25" customHeight="1" thickBot="1" x14ac:dyDescent="0.2">
      <c r="A23" s="832"/>
      <c r="B23" s="186" t="s">
        <v>317</v>
      </c>
      <c r="C23" s="186"/>
      <c r="D23" s="180" t="s">
        <v>318</v>
      </c>
      <c r="E23" s="181">
        <v>2</v>
      </c>
      <c r="F23" s="181">
        <v>2</v>
      </c>
      <c r="G23" s="181">
        <v>2</v>
      </c>
    </row>
    <row r="24" spans="1:7" ht="41.25" customHeight="1" thickBot="1" x14ac:dyDescent="0.2">
      <c r="A24" s="833" t="s">
        <v>319</v>
      </c>
      <c r="B24" s="834"/>
      <c r="C24" s="834"/>
      <c r="D24" s="835"/>
      <c r="E24" s="189"/>
      <c r="F24" s="189"/>
      <c r="G24" s="189"/>
    </row>
  </sheetData>
  <mergeCells count="30">
    <mergeCell ref="A5:B5"/>
    <mergeCell ref="E4:E5"/>
    <mergeCell ref="F4:F5"/>
    <mergeCell ref="G4:G5"/>
    <mergeCell ref="A1:G1"/>
    <mergeCell ref="A2:B3"/>
    <mergeCell ref="D2:D3"/>
    <mergeCell ref="E2:F2"/>
    <mergeCell ref="A4:B4"/>
    <mergeCell ref="A12:C12"/>
    <mergeCell ref="E13:E15"/>
    <mergeCell ref="F13:F15"/>
    <mergeCell ref="G13:G15"/>
    <mergeCell ref="A6:B7"/>
    <mergeCell ref="A8:B8"/>
    <mergeCell ref="A9:B9"/>
    <mergeCell ref="A10:B10"/>
    <mergeCell ref="A11:B11"/>
    <mergeCell ref="E8:E11"/>
    <mergeCell ref="E19:E20"/>
    <mergeCell ref="F19:F20"/>
    <mergeCell ref="G19:G20"/>
    <mergeCell ref="F8:F11"/>
    <mergeCell ref="G8:G11"/>
    <mergeCell ref="A21:A23"/>
    <mergeCell ref="B21:B22"/>
    <mergeCell ref="A24:D24"/>
    <mergeCell ref="B17:C17"/>
    <mergeCell ref="A18:A20"/>
    <mergeCell ref="B19:B20"/>
  </mergeCells>
  <phoneticPr fontId="1"/>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建物概要調査表</vt:lpstr>
      <vt:lpstr>（診１）建物概要調査票（☑あり）</vt:lpstr>
      <vt:lpstr>（診２）診断現地調査シート</vt:lpstr>
      <vt:lpstr>★診断概要及び補強計画書 (平成３０年度版)</vt:lpstr>
      <vt:lpstr>★診断概要及び補強計画書 (令和３年度版)</vt:lpstr>
      <vt:lpstr>（補１）耐震補強計画説明書</vt:lpstr>
      <vt:lpstr>★（補１-2）構造設計専門建築士</vt:lpstr>
      <vt:lpstr>地盤・基礎のコメント</vt:lpstr>
      <vt:lpstr>老朽度の調査と部位</vt:lpstr>
      <vt:lpstr>★補正係数一覧表 (2階梁間･積雪)</vt:lpstr>
      <vt:lpstr>★（検討資料）補正係数計算表</vt:lpstr>
      <vt:lpstr>★品確法壁量結果表</vt:lpstr>
      <vt:lpstr>★筋交いなしの場合、基準法の筋交いがあった場合の数値</vt:lpstr>
      <vt:lpstr>★（検討資料）品確法の壁量計算式</vt:lpstr>
      <vt:lpstr>★（検討資料）太陽光による荷重割増</vt:lpstr>
      <vt:lpstr>耐震診断カルテ</vt:lpstr>
      <vt:lpstr>'（診１）建物概要調査票（☑あり）'!Print_Area</vt:lpstr>
      <vt:lpstr>'（診２）診断現地調査シート'!Print_Area</vt:lpstr>
      <vt:lpstr>'（補１）耐震補強計画説明書'!Print_Area</vt:lpstr>
      <vt:lpstr>'★（検討資料）補正係数計算表'!Print_Area</vt:lpstr>
      <vt:lpstr>'★（補１-2）構造設計専門建築士'!Print_Area</vt:lpstr>
      <vt:lpstr>'★筋交いなしの場合、基準法の筋交いがあった場合の数値'!Print_Area</vt:lpstr>
      <vt:lpstr>'★診断概要及び補強計画書 (平成３０年度版)'!Print_Area</vt:lpstr>
      <vt:lpstr>'★診断概要及び補強計画書 (令和３年度版)'!Print_Area</vt:lpstr>
      <vt:lpstr>★品確法壁量結果表!Print_Area</vt:lpstr>
      <vt:lpstr>'★補正係数一覧表 (2階梁間･積雪)'!Print_Area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日々雇用職員 大谷彩香</dc:creator>
  <cp:lastModifiedBy>伊藤 勝紀</cp:lastModifiedBy>
  <cp:lastPrinted>2021-06-23T01:26:57Z</cp:lastPrinted>
  <dcterms:created xsi:type="dcterms:W3CDTF">2016-06-15T07:48:32Z</dcterms:created>
  <dcterms:modified xsi:type="dcterms:W3CDTF">2021-06-23T01:27:09Z</dcterms:modified>
</cp:coreProperties>
</file>