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N:\税制係共有\★国保税\ホームページ_試算（エクセル）\"/>
    </mc:Choice>
  </mc:AlternateContent>
  <bookViews>
    <workbookView xWindow="0" yWindow="0" windowWidth="20490" windowHeight="7530"/>
  </bookViews>
  <sheets>
    <sheet name="【入力用シート】" sheetId="3" r:id="rId1"/>
    <sheet name="【印刷用】税額計算表" sheetId="1" r:id="rId2"/>
  </sheets>
  <definedNames>
    <definedName name="_xlnm.Print_Area" localSheetId="1">【印刷用】税額計算表!$B$2:$M$49</definedName>
    <definedName name="_xlnm.Print_Area" localSheetId="0">【入力用シート】!$A$1:$Q$56</definedName>
  </definedNames>
  <calcPr calcId="162913"/>
</workbook>
</file>

<file path=xl/calcChain.xml><?xml version="1.0" encoding="utf-8"?>
<calcChain xmlns="http://schemas.openxmlformats.org/spreadsheetml/2006/main">
  <c r="G9" i="3" l="1"/>
  <c r="G10" i="3"/>
  <c r="G11" i="3"/>
  <c r="G12" i="3"/>
  <c r="H39" i="3" l="1"/>
  <c r="H38" i="3"/>
  <c r="G8" i="3" l="1"/>
  <c r="G7" i="3"/>
  <c r="E7" i="3" l="1"/>
  <c r="E8" i="3"/>
  <c r="E9" i="3"/>
  <c r="E10" i="3"/>
  <c r="E11" i="3"/>
  <c r="E12" i="3"/>
  <c r="M7" i="3" l="1"/>
  <c r="M8" i="3"/>
  <c r="M10" i="3"/>
  <c r="M11" i="3"/>
  <c r="H12" i="3"/>
  <c r="C19" i="1"/>
  <c r="C29" i="1" s="1"/>
  <c r="D29" i="1" s="1"/>
  <c r="H8" i="3"/>
  <c r="C15" i="1" s="1"/>
  <c r="C25" i="1" s="1"/>
  <c r="D25" i="1" s="1"/>
  <c r="H9" i="3"/>
  <c r="C16" i="1" s="1"/>
  <c r="D16" i="1" s="1"/>
  <c r="H10" i="3"/>
  <c r="C17" i="1" s="1"/>
  <c r="H11" i="3"/>
  <c r="C18" i="1" s="1"/>
  <c r="C28" i="1" s="1"/>
  <c r="D28" i="1" s="1"/>
  <c r="H7" i="3"/>
  <c r="C14" i="1" s="1"/>
  <c r="L35" i="1"/>
  <c r="B17" i="1"/>
  <c r="B27" i="1" s="1"/>
  <c r="B37" i="1" s="1"/>
  <c r="B46" i="1" s="1"/>
  <c r="B16" i="1"/>
  <c r="B26" i="1" s="1"/>
  <c r="B36" i="1" s="1"/>
  <c r="B45" i="1" s="1"/>
  <c r="B15" i="1"/>
  <c r="B25" i="1" s="1"/>
  <c r="B35" i="1" s="1"/>
  <c r="B44" i="1" s="1"/>
  <c r="B14" i="1"/>
  <c r="B24" i="1" s="1"/>
  <c r="B34" i="1" s="1"/>
  <c r="B43" i="1" s="1"/>
  <c r="B18" i="1"/>
  <c r="B28" i="1" s="1"/>
  <c r="B38" i="1" s="1"/>
  <c r="B47" i="1" s="1"/>
  <c r="B19" i="1"/>
  <c r="B29" i="1" s="1"/>
  <c r="B39" i="1" s="1"/>
  <c r="B48" i="1" s="1"/>
  <c r="L15" i="1"/>
  <c r="E25" i="1" s="1"/>
  <c r="L16" i="1"/>
  <c r="E26" i="1" s="1"/>
  <c r="L17" i="1"/>
  <c r="E27" i="1" s="1"/>
  <c r="L18" i="1"/>
  <c r="E18" i="1" s="1"/>
  <c r="L19" i="1"/>
  <c r="J19" i="1" s="1"/>
  <c r="J29" i="1" s="1"/>
  <c r="L14" i="1"/>
  <c r="G24" i="1" s="1"/>
  <c r="L39" i="1"/>
  <c r="E39" i="1" s="1"/>
  <c r="L38" i="1"/>
  <c r="C38" i="1" s="1"/>
  <c r="D38" i="1" s="1"/>
  <c r="L37" i="1"/>
  <c r="L36" i="1"/>
  <c r="E19" i="1" l="1"/>
  <c r="I7" i="3"/>
  <c r="E14" i="1"/>
  <c r="E29" i="1"/>
  <c r="D18" i="1"/>
  <c r="C27" i="1"/>
  <c r="D27" i="1" s="1"/>
  <c r="D17" i="1"/>
  <c r="G14" i="1"/>
  <c r="E28" i="1"/>
  <c r="E15" i="1"/>
  <c r="J15" i="1"/>
  <c r="J25" i="1" s="1"/>
  <c r="J16" i="1"/>
  <c r="J26" i="1" s="1"/>
  <c r="E16" i="1"/>
  <c r="C26" i="1"/>
  <c r="D26" i="1" s="1"/>
  <c r="J18" i="1"/>
  <c r="J28" i="1" s="1"/>
  <c r="D19" i="1"/>
  <c r="E17" i="1"/>
  <c r="J17" i="1"/>
  <c r="J27" i="1" s="1"/>
  <c r="J14" i="1"/>
  <c r="J24" i="1" s="1"/>
  <c r="E24" i="1"/>
  <c r="D15" i="1"/>
  <c r="E38" i="1"/>
  <c r="J38" i="1"/>
  <c r="E36" i="1"/>
  <c r="C36" i="1"/>
  <c r="D36" i="1" s="1"/>
  <c r="J36" i="1"/>
  <c r="J37" i="1"/>
  <c r="C37" i="1"/>
  <c r="D37" i="1" s="1"/>
  <c r="E37" i="1"/>
  <c r="E35" i="1"/>
  <c r="J35" i="1"/>
  <c r="C35" i="1"/>
  <c r="D35" i="1" s="1"/>
  <c r="C39" i="1"/>
  <c r="D39" i="1" s="1"/>
  <c r="J39" i="1"/>
  <c r="L34" i="1"/>
  <c r="D14" i="1"/>
  <c r="C24" i="1"/>
  <c r="D24" i="1" s="1"/>
  <c r="F38" i="1" l="1"/>
  <c r="F15" i="1"/>
  <c r="H38" i="1"/>
  <c r="F19" i="1"/>
  <c r="H25" i="1"/>
  <c r="H28" i="1"/>
  <c r="F16" i="1"/>
  <c r="H35" i="1"/>
  <c r="F28" i="1"/>
  <c r="F29" i="1"/>
  <c r="H37" i="1"/>
  <c r="F27" i="1"/>
  <c r="H29" i="1"/>
  <c r="H24" i="1"/>
  <c r="H14" i="1"/>
  <c r="F17" i="1"/>
  <c r="H18" i="1"/>
  <c r="H17" i="1"/>
  <c r="F18" i="1"/>
  <c r="H26" i="1"/>
  <c r="H36" i="1"/>
  <c r="F39" i="1"/>
  <c r="H27" i="1"/>
  <c r="F24" i="1"/>
  <c r="F25" i="1"/>
  <c r="F14" i="1"/>
  <c r="F35" i="1"/>
  <c r="H15" i="1"/>
  <c r="H39" i="1"/>
  <c r="H16" i="1"/>
  <c r="H19" i="1"/>
  <c r="M1" i="1"/>
  <c r="F36" i="1"/>
  <c r="F26" i="1"/>
  <c r="F37" i="1"/>
  <c r="I37" i="1" s="1"/>
  <c r="G34" i="1"/>
  <c r="H34" i="1" s="1"/>
  <c r="C34" i="1"/>
  <c r="D34" i="1" s="1"/>
  <c r="J34" i="1"/>
  <c r="E34" i="1"/>
  <c r="F34" i="1" s="1"/>
  <c r="I38" i="1" l="1"/>
  <c r="I35" i="1"/>
  <c r="I27" i="1"/>
  <c r="K27" i="1" s="1"/>
  <c r="I19" i="1"/>
  <c r="K19" i="1" s="1"/>
  <c r="I26" i="1"/>
  <c r="K26" i="1" s="1"/>
  <c r="I14" i="1"/>
  <c r="K14" i="1" s="1"/>
  <c r="I16" i="1"/>
  <c r="K16" i="1" s="1"/>
  <c r="I28" i="1"/>
  <c r="K28" i="1" s="1"/>
  <c r="I18" i="1"/>
  <c r="K18" i="1" s="1"/>
  <c r="I29" i="1"/>
  <c r="K29" i="1" s="1"/>
  <c r="I15" i="1"/>
  <c r="K15" i="1" s="1"/>
  <c r="I24" i="1"/>
  <c r="K24" i="1" s="1"/>
  <c r="I36" i="1"/>
  <c r="I25" i="1"/>
  <c r="K25" i="1" s="1"/>
  <c r="I39" i="1"/>
  <c r="I17" i="1"/>
  <c r="K17" i="1" s="1"/>
  <c r="I34" i="1"/>
  <c r="K35" i="1" l="1"/>
  <c r="M44" i="1" s="1"/>
  <c r="D44" i="1" s="1"/>
  <c r="E44" i="1" s="1"/>
  <c r="F44" i="1" s="1"/>
  <c r="G44" i="1" s="1"/>
  <c r="H44" i="1" s="1"/>
  <c r="I44" i="1" s="1"/>
  <c r="J44" i="1" s="1"/>
  <c r="K30" i="1"/>
  <c r="K20" i="1"/>
  <c r="K39" i="1"/>
  <c r="M48" i="1" s="1"/>
  <c r="D48" i="1" s="1"/>
  <c r="E48" i="1" s="1"/>
  <c r="F48" i="1" s="1"/>
  <c r="G48" i="1" s="1"/>
  <c r="H48" i="1" s="1"/>
  <c r="I48" i="1" s="1"/>
  <c r="J48" i="1" s="1"/>
  <c r="K37" i="1"/>
  <c r="M46" i="1" s="1"/>
  <c r="D46" i="1" s="1"/>
  <c r="E46" i="1" s="1"/>
  <c r="F46" i="1" s="1"/>
  <c r="G46" i="1" s="1"/>
  <c r="H46" i="1" s="1"/>
  <c r="I46" i="1" s="1"/>
  <c r="J46" i="1" s="1"/>
  <c r="K38" i="1"/>
  <c r="M47" i="1" s="1"/>
  <c r="D47" i="1" s="1"/>
  <c r="E47" i="1" s="1"/>
  <c r="F47" i="1" s="1"/>
  <c r="G47" i="1" s="1"/>
  <c r="H47" i="1" s="1"/>
  <c r="I47" i="1" s="1"/>
  <c r="J47" i="1" s="1"/>
  <c r="K36" i="1"/>
  <c r="M45" i="1" s="1"/>
  <c r="D45" i="1" s="1"/>
  <c r="E45" i="1" s="1"/>
  <c r="F45" i="1" s="1"/>
  <c r="G45" i="1" s="1"/>
  <c r="H45" i="1" s="1"/>
  <c r="I45" i="1" s="1"/>
  <c r="J45" i="1" s="1"/>
  <c r="K40" i="1"/>
  <c r="K34" i="1"/>
  <c r="M43" i="1" s="1"/>
  <c r="D43" i="1" s="1"/>
  <c r="E43" i="1" s="1"/>
  <c r="F43" i="1" s="1"/>
  <c r="G43" i="1" s="1"/>
  <c r="H43" i="1" s="1"/>
  <c r="I43" i="1" s="1"/>
  <c r="J43" i="1" s="1"/>
  <c r="M49" i="1" l="1"/>
  <c r="P50" i="3" s="1"/>
  <c r="C46" i="1"/>
  <c r="C48" i="1"/>
  <c r="C44" i="1"/>
  <c r="C43" i="1"/>
  <c r="C45" i="1"/>
  <c r="C47" i="1"/>
  <c r="D49" i="1" l="1"/>
  <c r="E49" i="1" s="1"/>
  <c r="F49" i="1" s="1"/>
  <c r="G49" i="1" s="1"/>
  <c r="H49" i="1" s="1"/>
  <c r="I49" i="1" s="1"/>
  <c r="J49" i="1" s="1"/>
  <c r="C49" i="1" l="1"/>
</calcChain>
</file>

<file path=xl/comments1.xml><?xml version="1.0" encoding="utf-8"?>
<comments xmlns="http://schemas.openxmlformats.org/spreadsheetml/2006/main">
  <authors>
    <author>土田 直人</author>
  </authors>
  <commentList>
    <comment ref="E6" authorId="0" shapeId="0">
      <text>
        <r>
          <rPr>
            <sz val="9"/>
            <color indexed="81"/>
            <rFont val="MS P ゴシック"/>
            <family val="3"/>
            <charset val="128"/>
          </rPr>
          <t>令和2年1月1日現在の満年齢が表示されます。</t>
        </r>
      </text>
    </comment>
  </commentList>
</comments>
</file>

<file path=xl/sharedStrings.xml><?xml version="1.0" encoding="utf-8"?>
<sst xmlns="http://schemas.openxmlformats.org/spreadsheetml/2006/main" count="124" uniqueCount="84">
  <si>
    <t>医療分</t>
    <rPh sb="0" eb="2">
      <t>イリョウ</t>
    </rPh>
    <rPh sb="2" eb="3">
      <t>ブン</t>
    </rPh>
    <phoneticPr fontId="1"/>
  </si>
  <si>
    <t>所得割</t>
    <rPh sb="0" eb="2">
      <t>ショトク</t>
    </rPh>
    <rPh sb="2" eb="3">
      <t>ワリ</t>
    </rPh>
    <phoneticPr fontId="1"/>
  </si>
  <si>
    <t>課税標準</t>
    <rPh sb="0" eb="2">
      <t>カゼイ</t>
    </rPh>
    <rPh sb="2" eb="4">
      <t>ヒョウジュン</t>
    </rPh>
    <phoneticPr fontId="1"/>
  </si>
  <si>
    <t>算出額</t>
    <rPh sb="0" eb="2">
      <t>サンシュツ</t>
    </rPh>
    <rPh sb="2" eb="3">
      <t>ガク</t>
    </rPh>
    <phoneticPr fontId="1"/>
  </si>
  <si>
    <t>均等割</t>
    <rPh sb="0" eb="3">
      <t>キントウワリ</t>
    </rPh>
    <phoneticPr fontId="1"/>
  </si>
  <si>
    <t>平等割</t>
    <rPh sb="0" eb="2">
      <t>ビョウドウ</t>
    </rPh>
    <rPh sb="2" eb="3">
      <t>ワリ</t>
    </rPh>
    <phoneticPr fontId="1"/>
  </si>
  <si>
    <t>年額計</t>
    <rPh sb="0" eb="2">
      <t>ネンガク</t>
    </rPh>
    <rPh sb="2" eb="3">
      <t>ケイ</t>
    </rPh>
    <phoneticPr fontId="1"/>
  </si>
  <si>
    <t>加入</t>
    <rPh sb="0" eb="2">
      <t>カニュウ</t>
    </rPh>
    <phoneticPr fontId="1"/>
  </si>
  <si>
    <t>月数</t>
    <rPh sb="0" eb="2">
      <t>ツキスウ</t>
    </rPh>
    <phoneticPr fontId="1"/>
  </si>
  <si>
    <t>個別金額</t>
    <rPh sb="0" eb="2">
      <t>コベツ</t>
    </rPh>
    <rPh sb="2" eb="4">
      <t>キンガク</t>
    </rPh>
    <phoneticPr fontId="1"/>
  </si>
  <si>
    <t>資格</t>
    <rPh sb="0" eb="2">
      <t>シカク</t>
    </rPh>
    <phoneticPr fontId="1"/>
  </si>
  <si>
    <t>支援金分</t>
    <rPh sb="0" eb="2">
      <t>シエン</t>
    </rPh>
    <rPh sb="2" eb="3">
      <t>キン</t>
    </rPh>
    <rPh sb="3" eb="4">
      <t>ブン</t>
    </rPh>
    <phoneticPr fontId="1"/>
  </si>
  <si>
    <t>世帯合計</t>
    <rPh sb="0" eb="2">
      <t>セタイ</t>
    </rPh>
    <rPh sb="2" eb="4">
      <t>ゴウケイ</t>
    </rPh>
    <phoneticPr fontId="1"/>
  </si>
  <si>
    <t>介護分</t>
    <rPh sb="0" eb="2">
      <t>カイゴ</t>
    </rPh>
    <rPh sb="2" eb="3">
      <t>ブン</t>
    </rPh>
    <phoneticPr fontId="1"/>
  </si>
  <si>
    <t>支援金分</t>
    <rPh sb="0" eb="3">
      <t>シエンキン</t>
    </rPh>
    <rPh sb="3" eb="4">
      <t>ブン</t>
    </rPh>
    <phoneticPr fontId="1"/>
  </si>
  <si>
    <t>限度額</t>
    <rPh sb="0" eb="2">
      <t>ゲンド</t>
    </rPh>
    <rPh sb="2" eb="3">
      <t>ガク</t>
    </rPh>
    <phoneticPr fontId="1"/>
  </si>
  <si>
    <t>減額割合</t>
    <rPh sb="0" eb="2">
      <t>ゲンガク</t>
    </rPh>
    <rPh sb="2" eb="4">
      <t>ワリアイ</t>
    </rPh>
    <phoneticPr fontId="1"/>
  </si>
  <si>
    <t>期別税額</t>
    <rPh sb="0" eb="1">
      <t>キ</t>
    </rPh>
    <rPh sb="1" eb="2">
      <t>ベツ</t>
    </rPh>
    <rPh sb="2" eb="4">
      <t>ゼイガク</t>
    </rPh>
    <phoneticPr fontId="1"/>
  </si>
  <si>
    <t>第１期</t>
    <rPh sb="0" eb="1">
      <t>ダイ</t>
    </rPh>
    <rPh sb="2" eb="3">
      <t>キ</t>
    </rPh>
    <phoneticPr fontId="1"/>
  </si>
  <si>
    <t>第２期</t>
    <rPh sb="0" eb="1">
      <t>ダイ</t>
    </rPh>
    <rPh sb="2" eb="3">
      <t>キ</t>
    </rPh>
    <phoneticPr fontId="1"/>
  </si>
  <si>
    <t>第３期</t>
    <rPh sb="0" eb="1">
      <t>ダイ</t>
    </rPh>
    <rPh sb="2" eb="3">
      <t>キ</t>
    </rPh>
    <phoneticPr fontId="1"/>
  </si>
  <si>
    <t>第４期</t>
    <rPh sb="0" eb="1">
      <t>ダイ</t>
    </rPh>
    <rPh sb="2" eb="3">
      <t>キ</t>
    </rPh>
    <phoneticPr fontId="1"/>
  </si>
  <si>
    <t>第５期</t>
    <rPh sb="0" eb="1">
      <t>ダイ</t>
    </rPh>
    <rPh sb="2" eb="3">
      <t>キ</t>
    </rPh>
    <phoneticPr fontId="1"/>
  </si>
  <si>
    <t>第６期</t>
    <rPh sb="0" eb="1">
      <t>ダイ</t>
    </rPh>
    <rPh sb="2" eb="3">
      <t>キ</t>
    </rPh>
    <phoneticPr fontId="1"/>
  </si>
  <si>
    <t>第７期</t>
    <rPh sb="0" eb="1">
      <t>ダイ</t>
    </rPh>
    <rPh sb="2" eb="3">
      <t>キ</t>
    </rPh>
    <phoneticPr fontId="1"/>
  </si>
  <si>
    <t>第８期</t>
    <rPh sb="0" eb="1">
      <t>ダイ</t>
    </rPh>
    <rPh sb="2" eb="3">
      <t>キ</t>
    </rPh>
    <phoneticPr fontId="1"/>
  </si>
  <si>
    <t>合計</t>
    <rPh sb="0" eb="2">
      <t>ゴウケイ</t>
    </rPh>
    <phoneticPr fontId="1"/>
  </si>
  <si>
    <t>年齢</t>
    <rPh sb="0" eb="2">
      <t>ネンレイ</t>
    </rPh>
    <phoneticPr fontId="1"/>
  </si>
  <si>
    <t>控除額【Ｂ】</t>
    <rPh sb="0" eb="2">
      <t>コウジョ</t>
    </rPh>
    <rPh sb="2" eb="3">
      <t>ガク</t>
    </rPh>
    <phoneticPr fontId="1"/>
  </si>
  <si>
    <t>課税標準額【Ａ】－【Ｂ】</t>
    <rPh sb="0" eb="2">
      <t>カゼイ</t>
    </rPh>
    <rPh sb="2" eb="4">
      <t>ヒョウジュン</t>
    </rPh>
    <rPh sb="4" eb="5">
      <t>ガク</t>
    </rPh>
    <phoneticPr fontId="1"/>
  </si>
  <si>
    <t>５割軽減判定人数</t>
    <rPh sb="1" eb="2">
      <t>ワリ</t>
    </rPh>
    <rPh sb="2" eb="3">
      <t>ケイ</t>
    </rPh>
    <rPh sb="3" eb="4">
      <t>ゲン</t>
    </rPh>
    <rPh sb="4" eb="6">
      <t>ハンテイ</t>
    </rPh>
    <rPh sb="6" eb="8">
      <t>ニンズ</t>
    </rPh>
    <phoneticPr fontId="2"/>
  </si>
  <si>
    <t>２割軽減判定人数</t>
    <rPh sb="1" eb="2">
      <t>ワリ</t>
    </rPh>
    <rPh sb="2" eb="3">
      <t>ケイ</t>
    </rPh>
    <rPh sb="3" eb="4">
      <t>ゲン</t>
    </rPh>
    <rPh sb="4" eb="6">
      <t>ハンテイ</t>
    </rPh>
    <rPh sb="6" eb="8">
      <t>ニンズ</t>
    </rPh>
    <phoneticPr fontId="2"/>
  </si>
  <si>
    <t>①加入者氏名</t>
    <rPh sb="1" eb="4">
      <t>カニュウシャ</t>
    </rPh>
    <rPh sb="4" eb="6">
      <t>シメイ</t>
    </rPh>
    <phoneticPr fontId="1"/>
  </si>
  <si>
    <t>③総所得金額【Ａ】</t>
    <rPh sb="1" eb="4">
      <t>ソウショトク</t>
    </rPh>
    <rPh sb="4" eb="6">
      <t>キンガク</t>
    </rPh>
    <phoneticPr fontId="1"/>
  </si>
  <si>
    <t>■確定申告をしていない方</t>
    <rPh sb="1" eb="3">
      <t>カクテイ</t>
    </rPh>
    <rPh sb="3" eb="5">
      <t>シンコク</t>
    </rPh>
    <rPh sb="11" eb="12">
      <t>カタ</t>
    </rPh>
    <phoneticPr fontId="1"/>
  </si>
  <si>
    <t>公的年金収入合計額</t>
    <phoneticPr fontId="1"/>
  </si>
  <si>
    <t>年金所得額</t>
    <phoneticPr fontId="1"/>
  </si>
  <si>
    <t>【試算の手順について】</t>
    <rPh sb="1" eb="3">
      <t>シサン</t>
    </rPh>
    <rPh sb="4" eb="6">
      <t>テジュン</t>
    </rPh>
    <phoneticPr fontId="1"/>
  </si>
  <si>
    <t>■確定申告をした方</t>
    <rPh sb="1" eb="3">
      <t>カクテイ</t>
    </rPh>
    <rPh sb="3" eb="5">
      <t>シンコク</t>
    </rPh>
    <rPh sb="8" eb="9">
      <t>カタ</t>
    </rPh>
    <phoneticPr fontId="1"/>
  </si>
  <si>
    <t>　※分離課税の申告をした方については確定申告書（分離課税用）の所得金額を合算してください。</t>
    <rPh sb="18" eb="20">
      <t>カクテイ</t>
    </rPh>
    <phoneticPr fontId="1"/>
  </si>
  <si>
    <t>②生年月日</t>
    <rPh sb="1" eb="3">
      <t>セイネン</t>
    </rPh>
    <rPh sb="3" eb="5">
      <t>ガッピ</t>
    </rPh>
    <phoneticPr fontId="1"/>
  </si>
  <si>
    <t>世帯主氏名</t>
    <rPh sb="0" eb="3">
      <t>セタイヌシ</t>
    </rPh>
    <rPh sb="3" eb="5">
      <t>シメイ</t>
    </rPh>
    <phoneticPr fontId="1"/>
  </si>
  <si>
    <t>軽減判定所得</t>
    <rPh sb="0" eb="2">
      <t>ケイゲン</t>
    </rPh>
    <rPh sb="2" eb="4">
      <t>ハンテイ</t>
    </rPh>
    <rPh sb="4" eb="6">
      <t>ショトク</t>
    </rPh>
    <phoneticPr fontId="1"/>
  </si>
  <si>
    <t>国保加入者人数</t>
    <rPh sb="0" eb="2">
      <t>コクホ</t>
    </rPh>
    <rPh sb="2" eb="4">
      <t>カニュウ</t>
    </rPh>
    <rPh sb="4" eb="5">
      <t>シャ</t>
    </rPh>
    <rPh sb="5" eb="7">
      <t>ニンズウ</t>
    </rPh>
    <phoneticPr fontId="1"/>
  </si>
  <si>
    <t>　 国民健康保険税は世帯主が納税義務者となり、納税通知書は国保加入者全員の分を合計して世帯主あてに通知されます。</t>
    <rPh sb="2" eb="4">
      <t>コクミン</t>
    </rPh>
    <rPh sb="4" eb="6">
      <t>ケンコウ</t>
    </rPh>
    <rPh sb="6" eb="8">
      <t>ホケン</t>
    </rPh>
    <rPh sb="8" eb="9">
      <t>ゼイ</t>
    </rPh>
    <rPh sb="10" eb="13">
      <t>セタイヌシ</t>
    </rPh>
    <rPh sb="14" eb="16">
      <t>ノウゼイ</t>
    </rPh>
    <rPh sb="16" eb="19">
      <t>ギムシャ</t>
    </rPh>
    <rPh sb="23" eb="25">
      <t>ノウゼイ</t>
    </rPh>
    <rPh sb="25" eb="28">
      <t>ツウチショ</t>
    </rPh>
    <rPh sb="29" eb="31">
      <t>コクホ</t>
    </rPh>
    <rPh sb="31" eb="34">
      <t>カニュウシャ</t>
    </rPh>
    <rPh sb="34" eb="36">
      <t>ゼンイン</t>
    </rPh>
    <rPh sb="37" eb="38">
      <t>ブン</t>
    </rPh>
    <rPh sb="39" eb="41">
      <t>ゴウケイ</t>
    </rPh>
    <rPh sb="43" eb="46">
      <t>セタイヌシ</t>
    </rPh>
    <rPh sb="49" eb="51">
      <t>ツウチ</t>
    </rPh>
    <phoneticPr fontId="2"/>
  </si>
  <si>
    <t>・給与収入の場合・・・源泉徴収票の給与所得控除後の金額欄の金額</t>
    <phoneticPr fontId="1"/>
  </si>
  <si>
    <t>円です。</t>
    <rPh sb="0" eb="1">
      <t>エン</t>
    </rPh>
    <phoneticPr fontId="1"/>
  </si>
  <si>
    <t>　 　画面右下に年税額が表示されます。詳細を確認したい場合は『【印刷用】税額試算表』のシートをご覧ください。</t>
    <rPh sb="3" eb="5">
      <t>ガメン</t>
    </rPh>
    <rPh sb="5" eb="7">
      <t>ミギシタ</t>
    </rPh>
    <rPh sb="8" eb="11">
      <t>ネンゼイガク</t>
    </rPh>
    <rPh sb="12" eb="14">
      <t>ヒョウジ</t>
    </rPh>
    <rPh sb="19" eb="21">
      <t>ショウサイ</t>
    </rPh>
    <rPh sb="22" eb="24">
      <t>カクニン</t>
    </rPh>
    <rPh sb="27" eb="29">
      <t>バアイ</t>
    </rPh>
    <rPh sb="32" eb="35">
      <t>インサツヨウ</t>
    </rPh>
    <rPh sb="36" eb="38">
      <t>ゼイガク</t>
    </rPh>
    <rPh sb="38" eb="40">
      <t>シサン</t>
    </rPh>
    <rPh sb="40" eb="41">
      <t>ヒョウ</t>
    </rPh>
    <rPh sb="48" eb="49">
      <t>ラン</t>
    </rPh>
    <phoneticPr fontId="1"/>
  </si>
  <si>
    <t>・年金収入の場合・・・下の年金所得額簡易計算表で表示された年金所得額</t>
    <rPh sb="11" eb="12">
      <t>シタ</t>
    </rPh>
    <rPh sb="13" eb="15">
      <t>ネンキン</t>
    </rPh>
    <rPh sb="15" eb="17">
      <t>ショトク</t>
    </rPh>
    <rPh sb="17" eb="18">
      <t>ガク</t>
    </rPh>
    <rPh sb="18" eb="20">
      <t>カンイ</t>
    </rPh>
    <rPh sb="20" eb="22">
      <t>ケイサン</t>
    </rPh>
    <rPh sb="22" eb="23">
      <t>ヒョウ</t>
    </rPh>
    <phoneticPr fontId="1"/>
  </si>
  <si>
    <t>　　※下表の公的年金収入合計額に年金収入額を入力すると年金所得額が表示されます。</t>
    <rPh sb="3" eb="4">
      <t>シタ</t>
    </rPh>
    <rPh sb="4" eb="5">
      <t>ヒョウ</t>
    </rPh>
    <rPh sb="6" eb="8">
      <t>コウテキ</t>
    </rPh>
    <rPh sb="8" eb="10">
      <t>ネンキン</t>
    </rPh>
    <rPh sb="10" eb="12">
      <t>シュウニュウ</t>
    </rPh>
    <rPh sb="12" eb="14">
      <t>ゴウケイ</t>
    </rPh>
    <rPh sb="14" eb="15">
      <t>ガク</t>
    </rPh>
    <rPh sb="16" eb="18">
      <t>ネンキン</t>
    </rPh>
    <rPh sb="18" eb="20">
      <t>シュウニュウ</t>
    </rPh>
    <rPh sb="20" eb="21">
      <t>ガク</t>
    </rPh>
    <rPh sb="22" eb="24">
      <t>ニュウリョク</t>
    </rPh>
    <phoneticPr fontId="1"/>
  </si>
  <si>
    <r>
      <t>※</t>
    </r>
    <r>
      <rPr>
        <b/>
        <sz val="14"/>
        <color indexed="10"/>
        <rFont val="ＭＳ Ｐゴシック"/>
        <family val="3"/>
        <charset val="128"/>
      </rPr>
      <t>【試算の手順について】　</t>
    </r>
    <r>
      <rPr>
        <b/>
        <sz val="14"/>
        <color indexed="10"/>
        <rFont val="ＭＳ ゴシック"/>
        <family val="3"/>
        <charset val="128"/>
      </rPr>
      <t>を参考に</t>
    </r>
    <rPh sb="2" eb="4">
      <t>シサン</t>
    </rPh>
    <rPh sb="5" eb="7">
      <t>テジュン</t>
    </rPh>
    <rPh sb="14" eb="16">
      <t>サンコウ</t>
    </rPh>
    <phoneticPr fontId="1"/>
  </si>
  <si>
    <t>　　　　　　　　　　を入力してください。入力が終わると、画面右下に年税額が表示されます。</t>
    <rPh sb="20" eb="22">
      <t>ニュウリョク</t>
    </rPh>
    <rPh sb="23" eb="24">
      <t>オ</t>
    </rPh>
    <rPh sb="28" eb="30">
      <t>ガメン</t>
    </rPh>
    <rPh sb="30" eb="32">
      <t>ミギシタ</t>
    </rPh>
    <rPh sb="33" eb="36">
      <t>ネンゼイガク</t>
    </rPh>
    <rPh sb="37" eb="39">
      <t>ヒョウジ</t>
    </rPh>
    <phoneticPr fontId="1"/>
  </si>
  <si>
    <t>① 加入者の氏名を入力します。(必須)</t>
    <rPh sb="2" eb="5">
      <t>カニュウシャ</t>
    </rPh>
    <rPh sb="6" eb="8">
      <t>シメイ</t>
    </rPh>
    <rPh sb="9" eb="11">
      <t>ニュウリョク</t>
    </rPh>
    <rPh sb="16" eb="18">
      <t>ヒッス</t>
    </rPh>
    <phoneticPr fontId="1"/>
  </si>
  <si>
    <t>② 加入者の生年月日を入力します。(必須)</t>
    <rPh sb="2" eb="5">
      <t>カニュウシャ</t>
    </rPh>
    <rPh sb="6" eb="8">
      <t>セイネン</t>
    </rPh>
    <rPh sb="8" eb="10">
      <t>ガッピ</t>
    </rPh>
    <rPh sb="11" eb="13">
      <t>ニュウリョク</t>
    </rPh>
    <rPh sb="18" eb="20">
      <t>ヒッス</t>
    </rPh>
    <phoneticPr fontId="1"/>
  </si>
  <si>
    <t>③ 加入者の前年の総所得金額を入力します。(所得が０円の場合は入力不要です)</t>
    <rPh sb="2" eb="5">
      <t>カニュウシャ</t>
    </rPh>
    <rPh sb="6" eb="8">
      <t>ゼンネン</t>
    </rPh>
    <rPh sb="15" eb="17">
      <t>ニュウリョク</t>
    </rPh>
    <rPh sb="22" eb="24">
      <t>ショトク</t>
    </rPh>
    <rPh sb="26" eb="27">
      <t>エン</t>
    </rPh>
    <rPh sb="28" eb="30">
      <t>バアイ</t>
    </rPh>
    <rPh sb="31" eb="33">
      <t>ニュウリョク</t>
    </rPh>
    <rPh sb="33" eb="35">
      <t>フヨウ</t>
    </rPh>
    <phoneticPr fontId="1"/>
  </si>
  <si>
    <t>④ 世帯主が社会保険等に加入している（国保加入ではない）場合は氏名と総所得金額を入力してください。国保加入の場合は①に入力してください。</t>
    <rPh sb="2" eb="5">
      <t>セタイヌシ</t>
    </rPh>
    <rPh sb="10" eb="11">
      <t>トウ</t>
    </rPh>
    <rPh sb="31" eb="33">
      <t>シメイ</t>
    </rPh>
    <rPh sb="34" eb="37">
      <t>ソウショトク</t>
    </rPh>
    <rPh sb="37" eb="39">
      <t>キンガク</t>
    </rPh>
    <phoneticPr fontId="1"/>
  </si>
  <si>
    <t>⑤ 世帯主が社会保険等に加入している（国保加入ではない）場合は『１』を入力してください。国保加入の場合は入力不要です。</t>
    <rPh sb="2" eb="5">
      <t>セタイヌシ</t>
    </rPh>
    <rPh sb="6" eb="8">
      <t>シャカイ</t>
    </rPh>
    <rPh sb="8" eb="10">
      <t>ホケン</t>
    </rPh>
    <rPh sb="10" eb="11">
      <t>トウ</t>
    </rPh>
    <rPh sb="12" eb="14">
      <t>カニュウ</t>
    </rPh>
    <rPh sb="28" eb="30">
      <t>バアイ</t>
    </rPh>
    <rPh sb="35" eb="37">
      <t>ニュウリョク</t>
    </rPh>
    <rPh sb="44" eb="46">
      <t>コクホ</t>
    </rPh>
    <rPh sb="46" eb="48">
      <t>カニュウ</t>
    </rPh>
    <rPh sb="49" eb="51">
      <t>バアイ</t>
    </rPh>
    <rPh sb="52" eb="54">
      <t>ニュウリョク</t>
    </rPh>
    <rPh sb="54" eb="56">
      <t>フヨウ</t>
    </rPh>
    <phoneticPr fontId="1"/>
  </si>
  <si>
    <t>④世帯主が国保加入者ではない場合</t>
    <rPh sb="1" eb="4">
      <t>セタイヌシ</t>
    </rPh>
    <rPh sb="5" eb="7">
      <t>コクホ</t>
    </rPh>
    <rPh sb="7" eb="10">
      <t>カニュウシャ</t>
    </rPh>
    <rPh sb="14" eb="16">
      <t>バアイ</t>
    </rPh>
    <phoneticPr fontId="1"/>
  </si>
  <si>
    <t>※この税額試算表は、あくまでも概算額です。正式な税額は、納税通知書によりご確認ください。</t>
  </si>
  <si>
    <t>　【個別金額】や【期別税額】（第１期から第８期までの個別内訳）については、限度額を超えた場</t>
  </si>
  <si>
    <t>　合や端数計算等により、合計と一致しない場合があります。</t>
  </si>
  <si>
    <t>　世帯内に後期高齢者医療制度に移行する方がいる場合や、６５歳以上で社会保険等の被扶養</t>
  </si>
  <si>
    <t>　者であった方が国民健康保険に加入した場合等は軽減額が変わります。</t>
  </si>
  <si>
    <t>　詳しくは税務課税制係までお問い合わせください。</t>
  </si>
  <si>
    <t>軽減額</t>
    <rPh sb="0" eb="1">
      <t>カル</t>
    </rPh>
    <rPh sb="1" eb="3">
      <t>ゲンガク</t>
    </rPh>
    <phoneticPr fontId="1"/>
  </si>
  <si>
    <t>・申告書Ｂ（農業などの事業所得）で確定申告の場合・・・確定申告書第一表の所得金額欄⑫の金額</t>
    <rPh sb="40" eb="41">
      <t>ラン</t>
    </rPh>
    <phoneticPr fontId="1"/>
  </si>
  <si>
    <t>・申告書Ａ（給与・年金等）で確定申告の場合・・・確定申告書第一表の所得金額欄⑧の金額</t>
    <rPh sb="29" eb="30">
      <t>ダイ</t>
    </rPh>
    <phoneticPr fontId="1"/>
  </si>
  <si>
    <t>⑥給与所得者等の人数</t>
    <rPh sb="1" eb="3">
      <t>キュウヨ</t>
    </rPh>
    <rPh sb="3" eb="5">
      <t>ショトク</t>
    </rPh>
    <rPh sb="5" eb="6">
      <t>シャ</t>
    </rPh>
    <rPh sb="6" eb="7">
      <t>トウ</t>
    </rPh>
    <rPh sb="8" eb="10">
      <t>ニンズウ</t>
    </rPh>
    <phoneticPr fontId="1"/>
  </si>
  <si>
    <t>⑤世帯主の保険の種類</t>
    <rPh sb="1" eb="4">
      <t>セタイヌシ</t>
    </rPh>
    <rPh sb="5" eb="7">
      <t>ホケン</t>
    </rPh>
    <rPh sb="8" eb="10">
      <t>シュルイ</t>
    </rPh>
    <phoneticPr fontId="1"/>
  </si>
  <si>
    <t>　 　総所得金額【Ａ】に入力する金額について　</t>
    <rPh sb="3" eb="6">
      <t>ソウショトク</t>
    </rPh>
    <rPh sb="6" eb="8">
      <t>キンガク</t>
    </rPh>
    <rPh sb="12" eb="14">
      <t>ニュウリョク</t>
    </rPh>
    <rPh sb="16" eb="18">
      <t>キンガク</t>
    </rPh>
    <phoneticPr fontId="1"/>
  </si>
  <si>
    <t>　※非自発的失業者軽減に該当する場合は、対象者の前年の【給与所得】を100分の30にして入力してください。</t>
    <phoneticPr fontId="1"/>
  </si>
  <si>
    <t>⑥ 世帯主と国保加入者の中で、給与収入が55万円を超える方、または、公的年金の支給額が60万円を超える方（65歳以上の場合110万円を超える方）</t>
    <rPh sb="2" eb="5">
      <t>セタイヌシ</t>
    </rPh>
    <rPh sb="6" eb="8">
      <t>コクホ</t>
    </rPh>
    <rPh sb="8" eb="11">
      <t>カニュウシャ</t>
    </rPh>
    <rPh sb="12" eb="13">
      <t>ナカ</t>
    </rPh>
    <rPh sb="15" eb="17">
      <t>キュウヨ</t>
    </rPh>
    <rPh sb="17" eb="19">
      <t>シュウニュウ</t>
    </rPh>
    <rPh sb="22" eb="24">
      <t>マンエン</t>
    </rPh>
    <rPh sb="25" eb="26">
      <t>コ</t>
    </rPh>
    <rPh sb="28" eb="29">
      <t>カタ</t>
    </rPh>
    <rPh sb="34" eb="36">
      <t>コウテキ</t>
    </rPh>
    <rPh sb="36" eb="38">
      <t>ネンキン</t>
    </rPh>
    <rPh sb="39" eb="42">
      <t>シキュウガク</t>
    </rPh>
    <rPh sb="45" eb="47">
      <t>マンエン</t>
    </rPh>
    <rPh sb="48" eb="49">
      <t>コ</t>
    </rPh>
    <rPh sb="51" eb="52">
      <t>カタ</t>
    </rPh>
    <phoneticPr fontId="1"/>
  </si>
  <si>
    <r>
      <t xml:space="preserve">   の人数が</t>
    </r>
    <r>
      <rPr>
        <b/>
        <u/>
        <sz val="14"/>
        <color rgb="FFFF0000"/>
        <rFont val="ＭＳ ゴシック"/>
        <family val="3"/>
        <charset val="128"/>
      </rPr>
      <t>2人以上の場合</t>
    </r>
    <r>
      <rPr>
        <sz val="14"/>
        <color theme="1"/>
        <rFont val="ＭＳ ゴシック"/>
        <family val="3"/>
        <charset val="128"/>
      </rPr>
      <t>、人数を選択してください。</t>
    </r>
    <phoneticPr fontId="1"/>
  </si>
  <si>
    <t>　</t>
  </si>
  <si>
    <t>酒田　太郎</t>
    <rPh sb="0" eb="2">
      <t>サカタ</t>
    </rPh>
    <rPh sb="3" eb="5">
      <t>タロウ</t>
    </rPh>
    <phoneticPr fontId="1"/>
  </si>
  <si>
    <t>酒田　花子</t>
    <rPh sb="0" eb="2">
      <t>サカタ</t>
    </rPh>
    <rPh sb="3" eb="5">
      <t>ハナコ</t>
    </rPh>
    <phoneticPr fontId="1"/>
  </si>
  <si>
    <t>酒田　次郎</t>
    <rPh sb="0" eb="2">
      <t>サカタ</t>
    </rPh>
    <rPh sb="3" eb="5">
      <t>ジロウ</t>
    </rPh>
    <phoneticPr fontId="1"/>
  </si>
  <si>
    <t>酒田　三郎</t>
    <rPh sb="0" eb="2">
      <t>サカタ</t>
    </rPh>
    <rPh sb="3" eb="5">
      <t>サブロウ</t>
    </rPh>
    <phoneticPr fontId="1"/>
  </si>
  <si>
    <r>
      <t>◎酒田市の国民健康保険に加入した場合の</t>
    </r>
    <r>
      <rPr>
        <b/>
        <sz val="14"/>
        <color rgb="FFFF0000"/>
        <rFont val="ＭＳ Ｐゴシック"/>
        <family val="3"/>
        <charset val="128"/>
      </rPr>
      <t>令和７年度（令和７年４月～令和８年３月までの１２か月加入）</t>
    </r>
    <r>
      <rPr>
        <b/>
        <sz val="14"/>
        <color indexed="8"/>
        <rFont val="ＭＳ Ｐゴシック"/>
        <family val="3"/>
        <charset val="128"/>
      </rPr>
      <t>の税額を試算できます。</t>
    </r>
    <rPh sb="1" eb="3">
      <t>サカタ</t>
    </rPh>
    <rPh sb="3" eb="4">
      <t>シ</t>
    </rPh>
    <rPh sb="5" eb="7">
      <t>コクミン</t>
    </rPh>
    <rPh sb="7" eb="9">
      <t>ケンコウ</t>
    </rPh>
    <rPh sb="9" eb="11">
      <t>ホケン</t>
    </rPh>
    <rPh sb="12" eb="14">
      <t>カニュウ</t>
    </rPh>
    <rPh sb="16" eb="18">
      <t>バアイ</t>
    </rPh>
    <rPh sb="19" eb="21">
      <t>レイワ</t>
    </rPh>
    <rPh sb="22" eb="24">
      <t>ネンド</t>
    </rPh>
    <rPh sb="25" eb="27">
      <t>レイワ</t>
    </rPh>
    <rPh sb="28" eb="29">
      <t>ネン</t>
    </rPh>
    <rPh sb="30" eb="31">
      <t>ガツ</t>
    </rPh>
    <rPh sb="32" eb="34">
      <t>レイワ</t>
    </rPh>
    <rPh sb="35" eb="36">
      <t>ネン</t>
    </rPh>
    <rPh sb="37" eb="38">
      <t>ガツ</t>
    </rPh>
    <rPh sb="44" eb="45">
      <t>ゲツ</t>
    </rPh>
    <rPh sb="45" eb="47">
      <t>カニュウ</t>
    </rPh>
    <rPh sb="52" eb="54">
      <t>シサン</t>
    </rPh>
    <phoneticPr fontId="2"/>
  </si>
  <si>
    <t>昭和35年1月2日以後生まれの方 →</t>
    <phoneticPr fontId="1"/>
  </si>
  <si>
    <t>昭和35年1月1日以前生まれの方 →</t>
    <phoneticPr fontId="1"/>
  </si>
  <si>
    <t>令和７年度年税額は</t>
    <phoneticPr fontId="1"/>
  </si>
  <si>
    <t>　令和７年度 酒田市国民健康保険税 税額試算表</t>
    <rPh sb="1" eb="3">
      <t>レイワ</t>
    </rPh>
    <rPh sb="4" eb="6">
      <t>ネンド</t>
    </rPh>
    <rPh sb="7" eb="10">
      <t>サカタシ</t>
    </rPh>
    <rPh sb="10" eb="12">
      <t>コクミン</t>
    </rPh>
    <rPh sb="12" eb="14">
      <t>ケンコウ</t>
    </rPh>
    <rPh sb="14" eb="16">
      <t>ホケン</t>
    </rPh>
    <rPh sb="16" eb="17">
      <t>ゼイ</t>
    </rPh>
    <rPh sb="18" eb="20">
      <t>ゼイガク</t>
    </rPh>
    <rPh sb="20" eb="22">
      <t>シサン</t>
    </rPh>
    <rPh sb="22" eb="23">
      <t>ヒョウ</t>
    </rPh>
    <phoneticPr fontId="1"/>
  </si>
  <si>
    <t>令和７年度年税額⇒</t>
    <rPh sb="0" eb="2">
      <t>レイワ</t>
    </rPh>
    <rPh sb="3" eb="5">
      <t>ネンド</t>
    </rPh>
    <rPh sb="5" eb="8">
      <t>ネンゼイガク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</si>
</sst>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5" formatCode="&quot;¥&quot;#,##0;&quot;¥&quot;\-#,##0"/>
    <numFmt numFmtId="176" formatCode="0.0%"/>
    <numFmt numFmtId="177" formatCode="00\-00000000"/>
    <numFmt numFmtId="178" formatCode="#,##0_ "/>
    <numFmt numFmtId="179" formatCode="#,##0_);[Red]\(#,##0\)"/>
  </numFmts>
  <fonts count="29">
    <font>
      <sz val="11"/>
      <color theme="1"/>
      <name val="ＭＳ Ｐゴシック"/>
      <family val="3"/>
      <charset val="128"/>
      <scheme val="minor"/>
    </font>
    <font>
      <sz val="6"/>
      <name val="ＭＳ Ｐゴシック"/>
      <family val="3"/>
      <charset val="128"/>
    </font>
    <font>
      <sz val="6"/>
      <name val="ＭＳ Ｐゴシック"/>
      <family val="3"/>
      <charset val="128"/>
    </font>
    <font>
      <sz val="11"/>
      <name val="ＭＳ Ｐゴシック"/>
      <family val="3"/>
      <charset val="128"/>
    </font>
    <font>
      <sz val="14"/>
      <color indexed="10"/>
      <name val="ＭＳ Ｐゴシック"/>
      <family val="3"/>
      <charset val="128"/>
    </font>
    <font>
      <b/>
      <sz val="11"/>
      <name val="ＭＳ Ｐゴシック"/>
      <family val="3"/>
      <charset val="128"/>
    </font>
    <font>
      <sz val="11"/>
      <color indexed="10"/>
      <name val="ＭＳ Ｐゴシック"/>
      <family val="3"/>
      <charset val="128"/>
    </font>
    <font>
      <sz val="14"/>
      <name val="ＭＳ ゴシック"/>
      <family val="3"/>
      <charset val="128"/>
    </font>
    <font>
      <sz val="16"/>
      <name val="ＭＳ ゴシック"/>
      <family val="3"/>
      <charset val="128"/>
    </font>
    <font>
      <b/>
      <sz val="14"/>
      <color indexed="10"/>
      <name val="ＭＳ ゴシック"/>
      <family val="3"/>
      <charset val="128"/>
    </font>
    <font>
      <b/>
      <sz val="14"/>
      <name val="ＭＳ ゴシック"/>
      <family val="3"/>
      <charset val="128"/>
    </font>
    <font>
      <b/>
      <sz val="14"/>
      <color indexed="10"/>
      <name val="ＭＳ Ｐゴシック"/>
      <family val="3"/>
      <charset val="128"/>
    </font>
    <font>
      <b/>
      <sz val="14"/>
      <color indexed="8"/>
      <name val="ＭＳ Ｐゴシック"/>
      <family val="3"/>
      <charset val="128"/>
    </font>
    <font>
      <sz val="14"/>
      <name val="ＭＳ Ｐゴシック"/>
      <family val="3"/>
      <charset val="128"/>
    </font>
    <font>
      <sz val="11"/>
      <color theme="1"/>
      <name val="ＭＳ Ｐゴシック"/>
      <family val="3"/>
      <charset val="128"/>
      <scheme val="minor"/>
    </font>
    <font>
      <sz val="11"/>
      <color theme="1"/>
      <name val="ＭＳ Ｐ明朝"/>
      <family val="1"/>
      <charset val="128"/>
    </font>
    <font>
      <sz val="14"/>
      <color theme="1"/>
      <name val="ＭＳ Ｐ明朝"/>
      <family val="1"/>
      <charset val="128"/>
    </font>
    <font>
      <sz val="10"/>
      <color theme="1"/>
      <name val="ＭＳ Ｐ明朝"/>
      <family val="1"/>
      <charset val="128"/>
    </font>
    <font>
      <sz val="16"/>
      <color theme="1"/>
      <name val="ＭＳ Ｐ明朝"/>
      <family val="1"/>
      <charset val="128"/>
    </font>
    <font>
      <sz val="14"/>
      <color theme="1"/>
      <name val="ＭＳ ゴシック"/>
      <family val="3"/>
      <charset val="128"/>
    </font>
    <font>
      <sz val="14"/>
      <color theme="0"/>
      <name val="ＭＳ ゴシック"/>
      <family val="3"/>
      <charset val="128"/>
    </font>
    <font>
      <b/>
      <sz val="14"/>
      <color rgb="FFFF0000"/>
      <name val="ＭＳ ゴシック"/>
      <family val="3"/>
      <charset val="128"/>
    </font>
    <font>
      <b/>
      <sz val="14"/>
      <color rgb="FFFF0000"/>
      <name val="ＭＳ Ｐゴシック"/>
      <family val="3"/>
      <charset val="128"/>
    </font>
    <font>
      <b/>
      <sz val="14"/>
      <color theme="1"/>
      <name val="ＭＳ Ｐゴシック"/>
      <family val="3"/>
      <charset val="128"/>
    </font>
    <font>
      <b/>
      <sz val="26"/>
      <color theme="1"/>
      <name val="ＭＳ Ｐ明朝"/>
      <family val="1"/>
      <charset val="128"/>
    </font>
    <font>
      <b/>
      <sz val="11"/>
      <color theme="1"/>
      <name val="ＭＳ Ｐ明朝"/>
      <family val="1"/>
      <charset val="128"/>
    </font>
    <font>
      <b/>
      <sz val="16"/>
      <color theme="1"/>
      <name val="ＭＳ 明朝"/>
      <family val="1"/>
      <charset val="128"/>
    </font>
    <font>
      <sz val="9"/>
      <color indexed="81"/>
      <name val="MS P ゴシック"/>
      <family val="3"/>
      <charset val="128"/>
    </font>
    <font>
      <b/>
      <u/>
      <sz val="14"/>
      <color rgb="FFFF0000"/>
      <name val="ＭＳ ゴシック"/>
      <family val="3"/>
      <charset val="128"/>
    </font>
  </fonts>
  <fills count="4">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s>
  <borders count="64">
    <border>
      <left/>
      <right/>
      <top/>
      <bottom/>
      <diagonal/>
    </border>
    <border>
      <left style="thin">
        <color indexed="64"/>
      </left>
      <right style="thin">
        <color indexed="64"/>
      </right>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thin">
        <color indexed="64"/>
      </right>
      <top style="double">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double">
        <color indexed="64"/>
      </top>
      <bottom/>
      <diagonal/>
    </border>
    <border>
      <left style="hair">
        <color indexed="64"/>
      </left>
      <right style="thin">
        <color indexed="64"/>
      </right>
      <top style="double">
        <color indexed="64"/>
      </top>
      <bottom/>
      <diagonal/>
    </border>
    <border>
      <left style="thin">
        <color indexed="64"/>
      </left>
      <right style="thin">
        <color indexed="64"/>
      </right>
      <top style="double">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diagonal/>
    </border>
    <border>
      <left style="medium">
        <color indexed="64"/>
      </left>
      <right style="medium">
        <color indexed="64"/>
      </right>
      <top style="medium">
        <color indexed="64"/>
      </top>
      <bottom style="medium">
        <color indexed="64"/>
      </bottom>
      <diagonal/>
    </border>
    <border>
      <left style="hair">
        <color indexed="64"/>
      </left>
      <right style="hair">
        <color indexed="64"/>
      </right>
      <top style="hair">
        <color indexed="64"/>
      </top>
      <bottom style="hair">
        <color indexed="64"/>
      </bottom>
      <diagonal/>
    </border>
    <border>
      <left/>
      <right/>
      <top style="hair">
        <color indexed="64"/>
      </top>
      <bottom/>
      <diagonal/>
    </border>
    <border>
      <left/>
      <right/>
      <top style="thin">
        <color indexed="64"/>
      </top>
      <bottom/>
      <diagonal/>
    </border>
    <border>
      <left/>
      <right/>
      <top/>
      <bottom style="hair">
        <color indexed="64"/>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hair">
        <color indexed="64"/>
      </right>
      <top style="hair">
        <color indexed="64"/>
      </top>
      <bottom style="double">
        <color indexed="64"/>
      </bottom>
      <diagonal/>
    </border>
    <border>
      <left style="hair">
        <color indexed="64"/>
      </left>
      <right style="thin">
        <color indexed="64"/>
      </right>
      <top style="hair">
        <color indexed="64"/>
      </top>
      <bottom style="double">
        <color indexed="64"/>
      </bottom>
      <diagonal/>
    </border>
    <border>
      <left style="thin">
        <color indexed="64"/>
      </left>
      <right style="thin">
        <color indexed="64"/>
      </right>
      <top/>
      <bottom style="double">
        <color indexed="64"/>
      </bottom>
      <diagonal/>
    </border>
    <border>
      <left style="thin">
        <color indexed="64"/>
      </left>
      <right style="thin">
        <color indexed="64"/>
      </right>
      <top style="double">
        <color indexed="64"/>
      </top>
      <bottom/>
      <diagonal/>
    </border>
    <border>
      <left/>
      <right style="hair">
        <color indexed="64"/>
      </right>
      <top style="hair">
        <color indexed="64"/>
      </top>
      <bottom/>
      <diagonal/>
    </border>
    <border>
      <left/>
      <right style="hair">
        <color indexed="64"/>
      </right>
      <top/>
      <bottom/>
      <diagonal/>
    </border>
    <border>
      <left style="thin">
        <color indexed="64"/>
      </left>
      <right/>
      <top/>
      <bottom/>
      <diagonal/>
    </border>
    <border>
      <left/>
      <right style="hair">
        <color indexed="64"/>
      </right>
      <top/>
      <bottom style="hair">
        <color indexed="64"/>
      </bottom>
      <diagonal/>
    </border>
    <border>
      <left style="hair">
        <color indexed="64"/>
      </left>
      <right/>
      <top style="hair">
        <color indexed="64"/>
      </top>
      <bottom/>
      <diagonal/>
    </border>
    <border>
      <left style="hair">
        <color indexed="64"/>
      </left>
      <right/>
      <top/>
      <bottom/>
      <diagonal/>
    </border>
    <border>
      <left style="hair">
        <color indexed="64"/>
      </left>
      <right/>
      <top/>
      <bottom style="hair">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diagonal/>
    </border>
    <border>
      <left style="thin">
        <color indexed="64"/>
      </left>
      <right style="hair">
        <color indexed="64"/>
      </right>
      <top style="thin">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double">
        <color indexed="64"/>
      </bottom>
      <diagonal/>
    </border>
    <border>
      <left/>
      <right/>
      <top/>
      <bottom style="thin">
        <color indexed="64"/>
      </bottom>
      <diagonal/>
    </border>
    <border>
      <left style="medium">
        <color theme="3"/>
      </left>
      <right/>
      <top style="medium">
        <color theme="3"/>
      </top>
      <bottom/>
      <diagonal/>
    </border>
    <border>
      <left/>
      <right/>
      <top style="medium">
        <color theme="3"/>
      </top>
      <bottom/>
      <diagonal/>
    </border>
    <border>
      <left/>
      <right style="medium">
        <color theme="3"/>
      </right>
      <top style="medium">
        <color theme="3"/>
      </top>
      <bottom/>
      <diagonal/>
    </border>
    <border>
      <left style="medium">
        <color theme="3"/>
      </left>
      <right/>
      <top/>
      <bottom/>
      <diagonal/>
    </border>
    <border>
      <left/>
      <right style="medium">
        <color theme="3"/>
      </right>
      <top/>
      <bottom/>
      <diagonal/>
    </border>
    <border>
      <left style="medium">
        <color theme="3"/>
      </left>
      <right/>
      <top/>
      <bottom style="medium">
        <color theme="3"/>
      </bottom>
      <diagonal/>
    </border>
    <border>
      <left/>
      <right/>
      <top/>
      <bottom style="medium">
        <color theme="3"/>
      </bottom>
      <diagonal/>
    </border>
    <border>
      <left/>
      <right style="medium">
        <color theme="3"/>
      </right>
      <top/>
      <bottom style="medium">
        <color theme="3"/>
      </bottom>
      <diagonal/>
    </border>
    <border>
      <left/>
      <right style="thin">
        <color indexed="64"/>
      </right>
      <top style="thin">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alignment vertical="center"/>
    </xf>
    <xf numFmtId="38" fontId="14" fillId="0" borderId="0" applyFont="0" applyFill="0" applyBorder="0" applyAlignment="0" applyProtection="0">
      <alignment vertical="center"/>
    </xf>
  </cellStyleXfs>
  <cellXfs count="179">
    <xf numFmtId="0" fontId="0" fillId="0" borderId="0" xfId="0">
      <alignment vertical="center"/>
    </xf>
    <xf numFmtId="0" fontId="15" fillId="0" borderId="1" xfId="0" applyFont="1" applyFill="1" applyBorder="1" applyAlignment="1" applyProtection="1">
      <alignment horizontal="left" vertical="center" shrinkToFit="1"/>
      <protection hidden="1"/>
    </xf>
    <xf numFmtId="178" fontId="15" fillId="0" borderId="2" xfId="0" applyNumberFormat="1" applyFont="1" applyFill="1" applyBorder="1" applyAlignment="1" applyProtection="1">
      <alignment horizontal="center" vertical="center"/>
      <protection hidden="1"/>
    </xf>
    <xf numFmtId="178" fontId="15" fillId="0" borderId="3" xfId="0" applyNumberFormat="1" applyFont="1" applyFill="1" applyBorder="1" applyAlignment="1" applyProtection="1">
      <alignment horizontal="center" vertical="center"/>
      <protection hidden="1"/>
    </xf>
    <xf numFmtId="178" fontId="15" fillId="0" borderId="4" xfId="0" applyNumberFormat="1" applyFont="1" applyFill="1" applyBorder="1" applyAlignment="1" applyProtection="1">
      <alignment horizontal="center" vertical="center"/>
      <protection hidden="1"/>
    </xf>
    <xf numFmtId="178" fontId="15" fillId="0" borderId="1" xfId="0" applyNumberFormat="1" applyFont="1" applyFill="1" applyBorder="1" applyAlignment="1" applyProtection="1">
      <alignment horizontal="center" vertical="center"/>
      <protection hidden="1"/>
    </xf>
    <xf numFmtId="178" fontId="15" fillId="0" borderId="5" xfId="0" applyNumberFormat="1" applyFont="1" applyFill="1" applyBorder="1" applyAlignment="1" applyProtection="1">
      <alignment horizontal="center" vertical="center"/>
      <protection hidden="1"/>
    </xf>
    <xf numFmtId="0" fontId="15" fillId="0" borderId="6" xfId="0" applyFont="1" applyFill="1" applyBorder="1" applyAlignment="1" applyProtection="1">
      <alignment horizontal="left" vertical="center" shrinkToFit="1"/>
      <protection hidden="1"/>
    </xf>
    <xf numFmtId="178" fontId="15" fillId="0" borderId="7" xfId="0" applyNumberFormat="1" applyFont="1" applyFill="1" applyBorder="1" applyAlignment="1" applyProtection="1">
      <alignment horizontal="center" vertical="center"/>
      <protection hidden="1"/>
    </xf>
    <xf numFmtId="178" fontId="15" fillId="0" borderId="8" xfId="0" applyNumberFormat="1" applyFont="1" applyFill="1" applyBorder="1" applyAlignment="1" applyProtection="1">
      <alignment horizontal="center" vertical="center"/>
      <protection hidden="1"/>
    </xf>
    <xf numFmtId="178" fontId="15" fillId="0" borderId="6" xfId="0" applyNumberFormat="1" applyFont="1" applyFill="1" applyBorder="1" applyAlignment="1" applyProtection="1">
      <alignment horizontal="center" vertical="center"/>
      <protection hidden="1"/>
    </xf>
    <xf numFmtId="178" fontId="15" fillId="0" borderId="9" xfId="0" applyNumberFormat="1" applyFont="1" applyFill="1" applyBorder="1" applyAlignment="1" applyProtection="1">
      <alignment horizontal="center" vertical="center"/>
      <protection hidden="1"/>
    </xf>
    <xf numFmtId="178" fontId="15" fillId="0" borderId="0" xfId="0" applyNumberFormat="1" applyFont="1" applyFill="1" applyBorder="1" applyAlignment="1" applyProtection="1">
      <alignment horizontal="center" vertical="center"/>
      <protection hidden="1"/>
    </xf>
    <xf numFmtId="178" fontId="15" fillId="0" borderId="10" xfId="0" applyNumberFormat="1" applyFont="1" applyFill="1" applyBorder="1" applyAlignment="1" applyProtection="1">
      <alignment horizontal="center" vertical="center"/>
      <protection hidden="1"/>
    </xf>
    <xf numFmtId="178" fontId="15" fillId="0" borderId="11" xfId="0" applyNumberFormat="1" applyFont="1" applyFill="1" applyBorder="1" applyAlignment="1" applyProtection="1">
      <alignment horizontal="center" vertical="center"/>
      <protection hidden="1"/>
    </xf>
    <xf numFmtId="178" fontId="15" fillId="0" borderId="12" xfId="0" applyNumberFormat="1" applyFont="1" applyFill="1" applyBorder="1" applyAlignment="1" applyProtection="1">
      <alignment horizontal="center" vertical="center"/>
      <protection hidden="1"/>
    </xf>
    <xf numFmtId="178" fontId="15" fillId="0" borderId="13" xfId="0" applyNumberFormat="1" applyFont="1" applyFill="1" applyBorder="1" applyAlignment="1" applyProtection="1">
      <alignment horizontal="center" vertical="center"/>
      <protection hidden="1"/>
    </xf>
    <xf numFmtId="0" fontId="15" fillId="0" borderId="9" xfId="0" applyFont="1" applyBorder="1" applyAlignment="1" applyProtection="1">
      <alignment horizontal="center" vertical="center"/>
      <protection hidden="1"/>
    </xf>
    <xf numFmtId="0" fontId="15" fillId="2" borderId="9" xfId="0" applyFont="1" applyFill="1" applyBorder="1" applyAlignment="1" applyProtection="1">
      <alignment horizontal="center" vertical="center"/>
      <protection hidden="1"/>
    </xf>
    <xf numFmtId="179" fontId="15" fillId="0" borderId="14" xfId="0" applyNumberFormat="1" applyFont="1" applyBorder="1" applyAlignment="1" applyProtection="1">
      <alignment horizontal="center" vertical="center"/>
      <protection hidden="1"/>
    </xf>
    <xf numFmtId="179" fontId="15" fillId="0" borderId="14" xfId="0" applyNumberFormat="1" applyFont="1" applyFill="1" applyBorder="1" applyAlignment="1" applyProtection="1">
      <alignment horizontal="center" vertical="center"/>
      <protection hidden="1"/>
    </xf>
    <xf numFmtId="178" fontId="15" fillId="2" borderId="14" xfId="0" applyNumberFormat="1" applyFont="1" applyFill="1" applyBorder="1" applyAlignment="1" applyProtection="1">
      <alignment horizontal="center" vertical="center"/>
      <protection hidden="1"/>
    </xf>
    <xf numFmtId="179" fontId="15" fillId="0" borderId="13" xfId="0" applyNumberFormat="1" applyFont="1" applyBorder="1" applyAlignment="1" applyProtection="1">
      <alignment horizontal="center" vertical="center"/>
      <protection hidden="1"/>
    </xf>
    <xf numFmtId="179" fontId="15" fillId="0" borderId="13" xfId="0" applyNumberFormat="1" applyFont="1" applyFill="1" applyBorder="1" applyAlignment="1" applyProtection="1">
      <alignment horizontal="center" vertical="center"/>
      <protection hidden="1"/>
    </xf>
    <xf numFmtId="178" fontId="15" fillId="2" borderId="13" xfId="0" applyNumberFormat="1" applyFont="1" applyFill="1" applyBorder="1" applyAlignment="1" applyProtection="1">
      <alignment horizontal="center" vertical="center"/>
      <protection hidden="1"/>
    </xf>
    <xf numFmtId="178" fontId="15" fillId="2" borderId="15" xfId="0" applyNumberFormat="1" applyFont="1" applyFill="1" applyBorder="1" applyAlignment="1" applyProtection="1">
      <alignment horizontal="center" vertical="center"/>
      <protection hidden="1"/>
    </xf>
    <xf numFmtId="178" fontId="15" fillId="2" borderId="9" xfId="0" applyNumberFormat="1" applyFont="1" applyFill="1" applyBorder="1" applyAlignment="1" applyProtection="1">
      <alignment horizontal="center" vertical="center"/>
      <protection hidden="1"/>
    </xf>
    <xf numFmtId="178" fontId="16" fillId="2" borderId="16" xfId="0" applyNumberFormat="1" applyFont="1" applyFill="1" applyBorder="1" applyAlignment="1" applyProtection="1">
      <alignment horizontal="center" vertical="center" shrinkToFit="1"/>
      <protection hidden="1"/>
    </xf>
    <xf numFmtId="0" fontId="16" fillId="0" borderId="17" xfId="0" applyFont="1" applyBorder="1" applyAlignment="1" applyProtection="1">
      <alignment horizontal="center" vertical="center"/>
      <protection hidden="1"/>
    </xf>
    <xf numFmtId="0" fontId="16" fillId="0" borderId="0" xfId="0" applyFont="1" applyProtection="1">
      <alignment vertical="center"/>
      <protection hidden="1"/>
    </xf>
    <xf numFmtId="0" fontId="16" fillId="0" borderId="18" xfId="0" applyFont="1" applyBorder="1" applyProtection="1">
      <alignment vertical="center"/>
      <protection hidden="1"/>
    </xf>
    <xf numFmtId="0" fontId="16" fillId="0" borderId="0" xfId="0" applyFont="1" applyBorder="1" applyProtection="1">
      <alignment vertical="center"/>
      <protection hidden="1"/>
    </xf>
    <xf numFmtId="0" fontId="16" fillId="0" borderId="0" xfId="0" applyFont="1" applyBorder="1" applyAlignment="1" applyProtection="1">
      <protection hidden="1"/>
    </xf>
    <xf numFmtId="0" fontId="16" fillId="0" borderId="19" xfId="0" applyFont="1" applyFill="1" applyBorder="1" applyAlignment="1" applyProtection="1">
      <protection hidden="1"/>
    </xf>
    <xf numFmtId="38" fontId="16" fillId="0" borderId="9" xfId="0" applyNumberFormat="1" applyFont="1" applyBorder="1" applyProtection="1">
      <alignment vertical="center"/>
      <protection hidden="1"/>
    </xf>
    <xf numFmtId="0" fontId="16" fillId="0" borderId="9" xfId="0" applyFont="1" applyBorder="1" applyAlignment="1" applyProtection="1">
      <alignment horizontal="right" vertical="center"/>
      <protection hidden="1"/>
    </xf>
    <xf numFmtId="0" fontId="16" fillId="0" borderId="20" xfId="0" applyFont="1" applyBorder="1" applyProtection="1">
      <alignment vertical="center"/>
      <protection hidden="1"/>
    </xf>
    <xf numFmtId="0" fontId="0" fillId="0" borderId="0" xfId="0" applyAlignment="1" applyProtection="1">
      <protection hidden="1"/>
    </xf>
    <xf numFmtId="0" fontId="0" fillId="0" borderId="0" xfId="0" applyAlignment="1" applyProtection="1">
      <alignment vertical="center"/>
      <protection hidden="1"/>
    </xf>
    <xf numFmtId="0" fontId="0" fillId="0" borderId="0" xfId="0" applyAlignment="1" applyProtection="1">
      <alignment vertical="center" wrapText="1"/>
      <protection hidden="1"/>
    </xf>
    <xf numFmtId="0" fontId="15" fillId="0" borderId="0" xfId="0" applyFont="1" applyFill="1" applyProtection="1">
      <alignment vertical="center"/>
      <protection hidden="1"/>
    </xf>
    <xf numFmtId="0" fontId="15" fillId="0" borderId="0" xfId="0" applyFont="1" applyFill="1" applyAlignment="1" applyProtection="1">
      <alignment horizontal="center" vertical="center"/>
      <protection hidden="1"/>
    </xf>
    <xf numFmtId="56" fontId="15" fillId="0" borderId="0" xfId="0" applyNumberFormat="1" applyFont="1" applyFill="1" applyAlignment="1" applyProtection="1">
      <alignment horizontal="center" vertical="center"/>
      <protection hidden="1"/>
    </xf>
    <xf numFmtId="0" fontId="15" fillId="0" borderId="0" xfId="0" applyFont="1" applyFill="1" applyAlignment="1" applyProtection="1">
      <alignment vertical="center"/>
      <protection hidden="1"/>
    </xf>
    <xf numFmtId="0" fontId="15" fillId="0" borderId="0" xfId="0" applyFont="1" applyFill="1" applyBorder="1" applyAlignment="1" applyProtection="1">
      <alignment vertical="center"/>
      <protection hidden="1"/>
    </xf>
    <xf numFmtId="0" fontId="15" fillId="0" borderId="21" xfId="0" applyFont="1" applyFill="1" applyBorder="1" applyAlignment="1" applyProtection="1">
      <alignment horizontal="center" vertical="center"/>
      <protection hidden="1"/>
    </xf>
    <xf numFmtId="0" fontId="15" fillId="0" borderId="9" xfId="0" applyFont="1" applyFill="1" applyBorder="1" applyAlignment="1" applyProtection="1">
      <alignment horizontal="center" vertical="center"/>
      <protection hidden="1"/>
    </xf>
    <xf numFmtId="0" fontId="17" fillId="0" borderId="0" xfId="0" applyFont="1" applyFill="1" applyBorder="1" applyAlignment="1" applyProtection="1">
      <alignment vertical="center"/>
      <protection hidden="1"/>
    </xf>
    <xf numFmtId="177" fontId="15" fillId="0" borderId="0" xfId="0" applyNumberFormat="1" applyFont="1" applyFill="1" applyBorder="1" applyAlignment="1" applyProtection="1">
      <alignment vertical="center"/>
      <protection hidden="1"/>
    </xf>
    <xf numFmtId="0" fontId="15" fillId="0" borderId="22" xfId="0" applyFont="1" applyFill="1" applyBorder="1" applyAlignment="1" applyProtection="1">
      <alignment horizontal="center" vertical="center"/>
      <protection hidden="1"/>
    </xf>
    <xf numFmtId="176" fontId="15" fillId="0" borderId="22" xfId="0" applyNumberFormat="1" applyFont="1" applyFill="1" applyBorder="1" applyAlignment="1" applyProtection="1">
      <alignment horizontal="center" vertical="center"/>
      <protection hidden="1"/>
    </xf>
    <xf numFmtId="0" fontId="15" fillId="0" borderId="23" xfId="0" applyFont="1" applyFill="1" applyBorder="1" applyAlignment="1" applyProtection="1">
      <alignment horizontal="center" vertical="center"/>
      <protection hidden="1"/>
    </xf>
    <xf numFmtId="5" fontId="15" fillId="0" borderId="23" xfId="0" applyNumberFormat="1" applyFont="1" applyFill="1" applyBorder="1" applyAlignment="1" applyProtection="1">
      <alignment horizontal="center" vertical="center"/>
      <protection hidden="1"/>
    </xf>
    <xf numFmtId="0" fontId="15" fillId="0" borderId="24" xfId="0" applyFont="1" applyFill="1" applyBorder="1" applyAlignment="1" applyProtection="1">
      <alignment horizontal="center" vertical="center"/>
      <protection hidden="1"/>
    </xf>
    <xf numFmtId="5" fontId="15" fillId="0" borderId="24" xfId="0" applyNumberFormat="1" applyFont="1" applyFill="1" applyBorder="1" applyAlignment="1" applyProtection="1">
      <alignment horizontal="center" vertical="center"/>
      <protection hidden="1"/>
    </xf>
    <xf numFmtId="5" fontId="15" fillId="0" borderId="9" xfId="0" applyNumberFormat="1" applyFont="1" applyFill="1" applyBorder="1" applyAlignment="1" applyProtection="1">
      <alignment horizontal="center" vertical="center"/>
      <protection hidden="1"/>
    </xf>
    <xf numFmtId="0" fontId="15" fillId="0" borderId="0" xfId="0" applyFont="1" applyFill="1" applyBorder="1" applyAlignment="1" applyProtection="1">
      <alignment horizontal="center" vertical="center"/>
      <protection hidden="1"/>
    </xf>
    <xf numFmtId="0" fontId="15" fillId="0" borderId="25" xfId="0" applyFont="1" applyFill="1" applyBorder="1" applyAlignment="1" applyProtection="1">
      <alignment horizontal="center" vertical="center"/>
      <protection hidden="1"/>
    </xf>
    <xf numFmtId="0" fontId="15" fillId="0" borderId="26" xfId="0" applyFont="1" applyFill="1" applyBorder="1" applyAlignment="1" applyProtection="1">
      <alignment horizontal="center" vertical="center"/>
      <protection hidden="1"/>
    </xf>
    <xf numFmtId="0" fontId="15" fillId="0" borderId="27" xfId="0" applyFont="1" applyFill="1" applyBorder="1" applyAlignment="1" applyProtection="1">
      <alignment horizontal="center" vertical="center"/>
      <protection hidden="1"/>
    </xf>
    <xf numFmtId="0" fontId="15" fillId="0" borderId="28" xfId="0" applyFont="1" applyFill="1" applyBorder="1" applyAlignment="1" applyProtection="1">
      <alignment horizontal="center" vertical="center"/>
      <protection hidden="1"/>
    </xf>
    <xf numFmtId="0" fontId="15" fillId="0" borderId="13" xfId="0" applyFont="1" applyFill="1" applyBorder="1" applyAlignment="1" applyProtection="1">
      <alignment horizontal="center" vertical="center"/>
      <protection hidden="1"/>
    </xf>
    <xf numFmtId="0" fontId="15" fillId="0" borderId="6" xfId="0" applyFont="1" applyFill="1" applyBorder="1" applyAlignment="1" applyProtection="1">
      <alignment horizontal="center" vertical="center"/>
      <protection hidden="1"/>
    </xf>
    <xf numFmtId="0" fontId="15" fillId="0" borderId="0" xfId="0" applyFont="1" applyProtection="1">
      <alignment vertical="center"/>
      <protection hidden="1"/>
    </xf>
    <xf numFmtId="0" fontId="16" fillId="0" borderId="29" xfId="0" applyFont="1" applyBorder="1" applyProtection="1">
      <alignment vertical="center"/>
      <protection hidden="1"/>
    </xf>
    <xf numFmtId="0" fontId="16" fillId="0" borderId="30" xfId="0" applyFont="1" applyBorder="1" applyProtection="1">
      <alignment vertical="center"/>
      <protection hidden="1"/>
    </xf>
    <xf numFmtId="0" fontId="16" fillId="0" borderId="31" xfId="0" applyFont="1" applyBorder="1" applyAlignment="1" applyProtection="1">
      <protection hidden="1"/>
    </xf>
    <xf numFmtId="0" fontId="16" fillId="0" borderId="32" xfId="0" applyFont="1" applyBorder="1" applyProtection="1">
      <alignment vertical="center"/>
      <protection hidden="1"/>
    </xf>
    <xf numFmtId="0" fontId="3" fillId="0" borderId="0" xfId="0" applyFont="1" applyAlignment="1" applyProtection="1">
      <alignment horizontal="right"/>
      <protection hidden="1"/>
    </xf>
    <xf numFmtId="0" fontId="4" fillId="0" borderId="0" xfId="0" applyFont="1" applyAlignment="1" applyProtection="1">
      <protection hidden="1"/>
    </xf>
    <xf numFmtId="0" fontId="3" fillId="0" borderId="0" xfId="0" applyFont="1" applyAlignment="1" applyProtection="1">
      <protection hidden="1"/>
    </xf>
    <xf numFmtId="0" fontId="5" fillId="0" borderId="0" xfId="0" applyFont="1" applyAlignment="1" applyProtection="1">
      <protection hidden="1"/>
    </xf>
    <xf numFmtId="0" fontId="6" fillId="0" borderId="0" xfId="0" applyFont="1" applyAlignment="1" applyProtection="1">
      <protection hidden="1"/>
    </xf>
    <xf numFmtId="0" fontId="3" fillId="0" borderId="0" xfId="0" applyFont="1" applyAlignment="1" applyProtection="1">
      <alignment vertical="top"/>
      <protection hidden="1"/>
    </xf>
    <xf numFmtId="0" fontId="3" fillId="0" borderId="0" xfId="0" applyFont="1" applyAlignment="1" applyProtection="1">
      <alignment vertical="center"/>
      <protection hidden="1"/>
    </xf>
    <xf numFmtId="0" fontId="3" fillId="0" borderId="0" xfId="0" applyFont="1" applyFill="1" applyBorder="1" applyAlignment="1" applyProtection="1">
      <protection hidden="1"/>
    </xf>
    <xf numFmtId="0" fontId="0" fillId="0" borderId="0" xfId="0" applyFill="1" applyBorder="1" applyAlignment="1" applyProtection="1">
      <protection hidden="1"/>
    </xf>
    <xf numFmtId="0" fontId="16" fillId="0" borderId="18" xfId="0" applyFont="1" applyFill="1" applyBorder="1" applyProtection="1">
      <alignment vertical="center"/>
      <protection hidden="1"/>
    </xf>
    <xf numFmtId="0" fontId="18" fillId="0" borderId="0" xfId="0" applyFont="1" applyBorder="1" applyProtection="1">
      <alignment vertical="center"/>
      <protection hidden="1"/>
    </xf>
    <xf numFmtId="0" fontId="18" fillId="0" borderId="0" xfId="0" applyFont="1" applyBorder="1" applyAlignment="1" applyProtection="1">
      <alignment vertical="center"/>
      <protection hidden="1"/>
    </xf>
    <xf numFmtId="0" fontId="19" fillId="0" borderId="0" xfId="0" applyFont="1" applyProtection="1">
      <alignment vertical="center"/>
      <protection hidden="1"/>
    </xf>
    <xf numFmtId="0" fontId="7" fillId="0" borderId="0" xfId="0" applyFont="1" applyAlignment="1" applyProtection="1">
      <protection hidden="1"/>
    </xf>
    <xf numFmtId="14" fontId="20" fillId="0" borderId="33" xfId="0" applyNumberFormat="1" applyFont="1" applyBorder="1" applyProtection="1">
      <alignment vertical="center"/>
      <protection hidden="1"/>
    </xf>
    <xf numFmtId="0" fontId="19" fillId="0" borderId="18" xfId="0" applyFont="1" applyBorder="1" applyProtection="1">
      <alignment vertical="center"/>
      <protection hidden="1"/>
    </xf>
    <xf numFmtId="0" fontId="19" fillId="0" borderId="18" xfId="0" applyFont="1" applyFill="1" applyBorder="1" applyAlignment="1" applyProtection="1">
      <alignment vertical="center"/>
      <protection hidden="1"/>
    </xf>
    <xf numFmtId="0" fontId="19" fillId="0" borderId="34" xfId="0" applyFont="1" applyBorder="1" applyProtection="1">
      <alignment vertical="center"/>
      <protection hidden="1"/>
    </xf>
    <xf numFmtId="0" fontId="19" fillId="0" borderId="20" xfId="0" applyFont="1" applyBorder="1" applyProtection="1">
      <alignment vertical="center"/>
      <protection hidden="1"/>
    </xf>
    <xf numFmtId="0" fontId="19" fillId="0" borderId="20" xfId="0" applyFont="1" applyBorder="1" applyAlignment="1" applyProtection="1">
      <alignment horizontal="center" vertical="center"/>
      <protection hidden="1"/>
    </xf>
    <xf numFmtId="38" fontId="19" fillId="0" borderId="0" xfId="0" applyNumberFormat="1" applyFont="1" applyBorder="1" applyProtection="1">
      <alignment vertical="center"/>
      <protection hidden="1"/>
    </xf>
    <xf numFmtId="0" fontId="19" fillId="0" borderId="0" xfId="0" applyFont="1" applyBorder="1" applyProtection="1">
      <alignment vertical="center"/>
      <protection hidden="1"/>
    </xf>
    <xf numFmtId="0" fontId="19" fillId="0" borderId="0" xfId="0" applyFont="1" applyBorder="1" applyAlignment="1" applyProtection="1">
      <alignment horizontal="center" vertical="center"/>
      <protection hidden="1"/>
    </xf>
    <xf numFmtId="0" fontId="8" fillId="0" borderId="0" xfId="0" applyFont="1" applyBorder="1" applyAlignment="1" applyProtection="1">
      <alignment vertical="center"/>
      <protection hidden="1"/>
    </xf>
    <xf numFmtId="0" fontId="19" fillId="0" borderId="35" xfId="0" applyFont="1" applyBorder="1" applyProtection="1">
      <alignment vertical="center"/>
      <protection hidden="1"/>
    </xf>
    <xf numFmtId="0" fontId="19" fillId="0" borderId="0" xfId="0" applyNumberFormat="1" applyFont="1" applyFill="1" applyBorder="1" applyProtection="1">
      <alignment vertical="center"/>
      <protection hidden="1"/>
    </xf>
    <xf numFmtId="0" fontId="19" fillId="0" borderId="0" xfId="0" applyFont="1" applyBorder="1" applyAlignment="1" applyProtection="1">
      <alignment horizontal="left" vertical="center" indent="1"/>
      <protection hidden="1"/>
    </xf>
    <xf numFmtId="0" fontId="19" fillId="0" borderId="54" xfId="0" applyFont="1" applyBorder="1" applyProtection="1">
      <alignment vertical="center"/>
      <protection hidden="1"/>
    </xf>
    <xf numFmtId="0" fontId="19" fillId="0" borderId="55" xfId="0" applyFont="1" applyBorder="1" applyProtection="1">
      <alignment vertical="center"/>
      <protection hidden="1"/>
    </xf>
    <xf numFmtId="0" fontId="16" fillId="0" borderId="55" xfId="0" applyFont="1" applyBorder="1" applyProtection="1">
      <alignment vertical="center"/>
      <protection hidden="1"/>
    </xf>
    <xf numFmtId="0" fontId="16" fillId="0" borderId="56" xfId="0" applyFont="1" applyBorder="1" applyProtection="1">
      <alignment vertical="center"/>
      <protection hidden="1"/>
    </xf>
    <xf numFmtId="0" fontId="19" fillId="0" borderId="57" xfId="0" applyFont="1" applyBorder="1" applyProtection="1">
      <alignment vertical="center"/>
      <protection hidden="1"/>
    </xf>
    <xf numFmtId="0" fontId="16" fillId="0" borderId="58" xfId="0" applyFont="1" applyBorder="1" applyProtection="1">
      <alignment vertical="center"/>
      <protection hidden="1"/>
    </xf>
    <xf numFmtId="0" fontId="19" fillId="0" borderId="59" xfId="0" applyFont="1" applyBorder="1" applyProtection="1">
      <alignment vertical="center"/>
      <protection hidden="1"/>
    </xf>
    <xf numFmtId="0" fontId="19" fillId="0" borderId="60" xfId="0" applyFont="1" applyBorder="1" applyProtection="1">
      <alignment vertical="center"/>
      <protection hidden="1"/>
    </xf>
    <xf numFmtId="0" fontId="16" fillId="0" borderId="60" xfId="0" applyFont="1" applyBorder="1" applyProtection="1">
      <alignment vertical="center"/>
      <protection hidden="1"/>
    </xf>
    <xf numFmtId="0" fontId="16" fillId="0" borderId="61" xfId="0" applyFont="1" applyBorder="1" applyProtection="1">
      <alignment vertical="center"/>
      <protection hidden="1"/>
    </xf>
    <xf numFmtId="0" fontId="19" fillId="0" borderId="34" xfId="0" applyFont="1" applyBorder="1" applyAlignment="1" applyProtection="1">
      <alignment horizontal="center" vertical="center"/>
      <protection hidden="1"/>
    </xf>
    <xf numFmtId="0" fontId="21" fillId="0" borderId="18" xfId="0" applyFont="1" applyFill="1" applyBorder="1" applyAlignment="1" applyProtection="1">
      <alignment horizontal="left" vertical="center"/>
      <protection hidden="1"/>
    </xf>
    <xf numFmtId="0" fontId="19" fillId="0" borderId="34" xfId="0" applyFont="1" applyBorder="1" applyAlignment="1" applyProtection="1">
      <alignment horizontal="right" vertical="center"/>
      <protection hidden="1"/>
    </xf>
    <xf numFmtId="0" fontId="10" fillId="0" borderId="9" xfId="0" applyFont="1" applyFill="1" applyBorder="1" applyAlignment="1" applyProtection="1">
      <alignment horizontal="center" vertical="center" shrinkToFit="1"/>
      <protection hidden="1"/>
    </xf>
    <xf numFmtId="0" fontId="19" fillId="0" borderId="9" xfId="0" applyFont="1" applyBorder="1" applyAlignment="1" applyProtection="1">
      <alignment horizontal="center" vertical="center" shrinkToFit="1"/>
      <protection hidden="1"/>
    </xf>
    <xf numFmtId="0" fontId="19" fillId="3" borderId="9" xfId="0" applyFont="1" applyFill="1" applyBorder="1" applyAlignment="1" applyProtection="1">
      <alignment vertical="center" shrinkToFit="1"/>
      <protection locked="0"/>
    </xf>
    <xf numFmtId="0" fontId="19" fillId="0" borderId="0" xfId="0" applyFont="1" applyBorder="1" applyAlignment="1" applyProtection="1">
      <alignment vertical="center" shrinkToFit="1"/>
      <protection hidden="1"/>
    </xf>
    <xf numFmtId="0" fontId="19" fillId="3" borderId="9" xfId="0" applyNumberFormat="1" applyFont="1" applyFill="1" applyBorder="1" applyAlignment="1" applyProtection="1">
      <alignment vertical="center" shrinkToFit="1"/>
      <protection locked="0"/>
    </xf>
    <xf numFmtId="0" fontId="19" fillId="3" borderId="22" xfId="0" applyFont="1" applyFill="1" applyBorder="1" applyAlignment="1" applyProtection="1">
      <alignment vertical="center" shrinkToFit="1"/>
      <protection locked="0"/>
    </xf>
    <xf numFmtId="0" fontId="22" fillId="0" borderId="18" xfId="0" applyFont="1" applyBorder="1" applyProtection="1">
      <alignment vertical="center"/>
      <protection hidden="1"/>
    </xf>
    <xf numFmtId="0" fontId="19" fillId="3" borderId="13" xfId="0" applyFont="1" applyFill="1" applyBorder="1" applyAlignment="1" applyProtection="1">
      <alignment vertical="center" shrinkToFit="1"/>
      <protection locked="0"/>
    </xf>
    <xf numFmtId="57" fontId="19" fillId="3" borderId="13" xfId="0" applyNumberFormat="1" applyFont="1" applyFill="1" applyBorder="1" applyProtection="1">
      <alignment vertical="center"/>
      <protection locked="0"/>
    </xf>
    <xf numFmtId="0" fontId="19" fillId="0" borderId="13" xfId="0" applyFont="1" applyBorder="1" applyAlignment="1" applyProtection="1">
      <alignment horizontal="center" vertical="center"/>
      <protection hidden="1"/>
    </xf>
    <xf numFmtId="38" fontId="19" fillId="3" borderId="13" xfId="1" applyFont="1" applyFill="1" applyBorder="1" applyProtection="1">
      <alignment vertical="center"/>
      <protection locked="0"/>
    </xf>
    <xf numFmtId="38" fontId="19" fillId="0" borderId="13" xfId="1" applyFont="1" applyBorder="1" applyProtection="1">
      <alignment vertical="center"/>
      <protection hidden="1"/>
    </xf>
    <xf numFmtId="57" fontId="19" fillId="3" borderId="22" xfId="0" applyNumberFormat="1" applyFont="1" applyFill="1" applyBorder="1" applyProtection="1">
      <alignment vertical="center"/>
      <protection locked="0"/>
    </xf>
    <xf numFmtId="0" fontId="19" fillId="0" borderId="22" xfId="0" applyFont="1" applyBorder="1" applyAlignment="1" applyProtection="1">
      <alignment horizontal="center" vertical="center"/>
      <protection hidden="1"/>
    </xf>
    <xf numFmtId="38" fontId="19" fillId="3" borderId="22" xfId="1" applyFont="1" applyFill="1" applyBorder="1" applyProtection="1">
      <alignment vertical="center"/>
      <protection locked="0"/>
    </xf>
    <xf numFmtId="38" fontId="19" fillId="0" borderId="22" xfId="1" applyFont="1" applyBorder="1" applyProtection="1">
      <alignment vertical="center"/>
      <protection hidden="1"/>
    </xf>
    <xf numFmtId="0" fontId="19" fillId="3" borderId="24" xfId="0" applyFont="1" applyFill="1" applyBorder="1" applyAlignment="1" applyProtection="1">
      <alignment vertical="center" shrinkToFit="1"/>
      <protection locked="0"/>
    </xf>
    <xf numFmtId="57" fontId="19" fillId="3" borderId="24" xfId="0" applyNumberFormat="1" applyFont="1" applyFill="1" applyBorder="1" applyProtection="1">
      <alignment vertical="center"/>
      <protection locked="0"/>
    </xf>
    <xf numFmtId="0" fontId="19" fillId="0" borderId="24" xfId="0" applyFont="1" applyBorder="1" applyAlignment="1" applyProtection="1">
      <alignment horizontal="center" vertical="center"/>
      <protection hidden="1"/>
    </xf>
    <xf numFmtId="38" fontId="19" fillId="3" borderId="24" xfId="1" applyFont="1" applyFill="1" applyBorder="1" applyProtection="1">
      <alignment vertical="center"/>
      <protection locked="0"/>
    </xf>
    <xf numFmtId="38" fontId="19" fillId="0" borderId="24" xfId="1" applyFont="1" applyBorder="1" applyProtection="1">
      <alignment vertical="center"/>
      <protection hidden="1"/>
    </xf>
    <xf numFmtId="0" fontId="23" fillId="0" borderId="0" xfId="0" applyFont="1" applyAlignment="1" applyProtection="1">
      <protection hidden="1"/>
    </xf>
    <xf numFmtId="0" fontId="13" fillId="0" borderId="0" xfId="0" applyFont="1" applyAlignment="1" applyProtection="1">
      <protection hidden="1"/>
    </xf>
    <xf numFmtId="38" fontId="16" fillId="2" borderId="22" xfId="0" applyNumberFormat="1" applyFont="1" applyFill="1" applyBorder="1" applyAlignment="1" applyProtection="1">
      <alignment horizontal="center"/>
      <protection hidden="1"/>
    </xf>
    <xf numFmtId="5" fontId="15" fillId="0" borderId="0" xfId="0" applyNumberFormat="1" applyFont="1" applyFill="1" applyBorder="1" applyAlignment="1" applyProtection="1">
      <alignment horizontal="center" vertical="center"/>
      <protection hidden="1"/>
    </xf>
    <xf numFmtId="0" fontId="16" fillId="0" borderId="0" xfId="0" applyFont="1" applyFill="1" applyBorder="1" applyAlignment="1" applyProtection="1">
      <protection hidden="1"/>
    </xf>
    <xf numFmtId="58" fontId="18" fillId="0" borderId="0" xfId="0" applyNumberFormat="1" applyFont="1" applyFill="1" applyAlignment="1" applyProtection="1">
      <alignment vertical="center"/>
      <protection hidden="1"/>
    </xf>
    <xf numFmtId="0" fontId="18" fillId="0" borderId="0" xfId="0" applyFont="1" applyFill="1" applyAlignment="1" applyProtection="1">
      <alignment vertical="center"/>
      <protection hidden="1"/>
    </xf>
    <xf numFmtId="0" fontId="18" fillId="0" borderId="53" xfId="0" applyFont="1" applyFill="1" applyBorder="1" applyAlignment="1" applyProtection="1">
      <alignment vertical="center"/>
      <protection hidden="1"/>
    </xf>
    <xf numFmtId="0" fontId="10" fillId="0" borderId="0" xfId="0" applyFont="1" applyFill="1" applyBorder="1" applyAlignment="1" applyProtection="1">
      <alignment horizontal="left" vertical="center" shrinkToFit="1"/>
      <protection hidden="1"/>
    </xf>
    <xf numFmtId="0" fontId="10" fillId="0" borderId="36" xfId="0" applyFont="1" applyFill="1" applyBorder="1" applyAlignment="1" applyProtection="1">
      <alignment horizontal="left" vertical="center" shrinkToFit="1"/>
      <protection hidden="1"/>
    </xf>
    <xf numFmtId="0" fontId="19" fillId="0" borderId="62" xfId="0" applyFont="1" applyBorder="1" applyAlignment="1" applyProtection="1">
      <alignment horizontal="center" vertical="center"/>
      <protection hidden="1"/>
    </xf>
    <xf numFmtId="38" fontId="19" fillId="0" borderId="63" xfId="1" applyFont="1" applyBorder="1" applyAlignment="1" applyProtection="1">
      <alignment horizontal="center" vertical="center"/>
      <protection hidden="1"/>
    </xf>
    <xf numFmtId="38" fontId="19" fillId="0" borderId="6" xfId="1" applyFont="1" applyBorder="1" applyProtection="1">
      <alignment vertical="center"/>
      <protection hidden="1"/>
    </xf>
    <xf numFmtId="0" fontId="18" fillId="0" borderId="0" xfId="0" applyFont="1" applyAlignment="1" applyProtection="1">
      <protection hidden="1"/>
    </xf>
    <xf numFmtId="38" fontId="24" fillId="2" borderId="42" xfId="1" applyFont="1" applyFill="1" applyBorder="1" applyAlignment="1" applyProtection="1">
      <alignment horizontal="center" vertical="center"/>
      <protection hidden="1"/>
    </xf>
    <xf numFmtId="38" fontId="24" fillId="2" borderId="43" xfId="1" applyFont="1" applyFill="1" applyBorder="1" applyAlignment="1" applyProtection="1">
      <alignment horizontal="center" vertical="center"/>
      <protection hidden="1"/>
    </xf>
    <xf numFmtId="38" fontId="24" fillId="2" borderId="44" xfId="1" applyFont="1" applyFill="1" applyBorder="1" applyAlignment="1" applyProtection="1">
      <alignment horizontal="center" vertical="center"/>
      <protection hidden="1"/>
    </xf>
    <xf numFmtId="0" fontId="18" fillId="0" borderId="45" xfId="0" applyFont="1" applyBorder="1" applyAlignment="1" applyProtection="1">
      <alignment horizontal="left" vertical="center"/>
      <protection hidden="1"/>
    </xf>
    <xf numFmtId="0" fontId="19" fillId="0" borderId="0" xfId="0" applyFont="1" applyBorder="1" applyAlignment="1" applyProtection="1">
      <alignment horizontal="right" vertical="center"/>
      <protection hidden="1"/>
    </xf>
    <xf numFmtId="38" fontId="19" fillId="3" borderId="5" xfId="1" applyFont="1" applyFill="1" applyBorder="1" applyAlignment="1" applyProtection="1">
      <alignment horizontal="center" vertical="center"/>
      <protection locked="0"/>
    </xf>
    <xf numFmtId="38" fontId="19" fillId="3" borderId="2" xfId="1" applyFont="1" applyFill="1" applyBorder="1" applyAlignment="1" applyProtection="1">
      <alignment horizontal="center" vertical="center"/>
      <protection locked="0"/>
    </xf>
    <xf numFmtId="38" fontId="19" fillId="3" borderId="8" xfId="1" applyFont="1" applyFill="1" applyBorder="1" applyAlignment="1" applyProtection="1">
      <alignment horizontal="center" vertical="center"/>
      <protection locked="0"/>
    </xf>
    <xf numFmtId="38" fontId="19" fillId="3" borderId="7" xfId="1" applyFont="1" applyFill="1" applyBorder="1" applyAlignment="1" applyProtection="1">
      <alignment horizontal="center" vertical="center"/>
      <protection locked="0"/>
    </xf>
    <xf numFmtId="0" fontId="19" fillId="0" borderId="0" xfId="0" applyFont="1" applyBorder="1" applyAlignment="1" applyProtection="1">
      <alignment horizontal="center" vertical="center"/>
      <protection hidden="1"/>
    </xf>
    <xf numFmtId="0" fontId="21" fillId="0" borderId="55" xfId="0" applyFont="1" applyFill="1" applyBorder="1" applyAlignment="1" applyProtection="1">
      <alignment vertical="center"/>
      <protection hidden="1"/>
    </xf>
    <xf numFmtId="0" fontId="16" fillId="0" borderId="37" xfId="0" applyFont="1" applyBorder="1" applyAlignment="1" applyProtection="1">
      <alignment horizontal="center" shrinkToFit="1"/>
      <protection hidden="1"/>
    </xf>
    <xf numFmtId="0" fontId="16" fillId="0" borderId="38" xfId="0" applyFont="1" applyBorder="1" applyAlignment="1" applyProtection="1">
      <alignment horizontal="center" shrinkToFit="1"/>
      <protection hidden="1"/>
    </xf>
    <xf numFmtId="0" fontId="18" fillId="0" borderId="0" xfId="0" applyFont="1" applyAlignment="1" applyProtection="1">
      <alignment horizontal="right" vertical="center"/>
      <protection hidden="1"/>
    </xf>
    <xf numFmtId="0" fontId="10" fillId="0" borderId="0" xfId="0" applyFont="1" applyFill="1" applyBorder="1" applyAlignment="1" applyProtection="1">
      <alignment horizontal="left" shrinkToFit="1"/>
      <protection hidden="1"/>
    </xf>
    <xf numFmtId="38" fontId="19" fillId="3" borderId="9" xfId="1" applyFont="1" applyFill="1" applyBorder="1" applyAlignment="1" applyProtection="1">
      <alignment horizontal="center" vertical="center" shrinkToFit="1"/>
      <protection locked="0"/>
    </xf>
    <xf numFmtId="0" fontId="16" fillId="0" borderId="37" xfId="0" applyFont="1" applyBorder="1" applyAlignment="1" applyProtection="1">
      <alignment horizontal="center" vertical="center"/>
      <protection hidden="1"/>
    </xf>
    <xf numFmtId="0" fontId="16" fillId="0" borderId="38" xfId="0" applyFont="1" applyBorder="1" applyAlignment="1" applyProtection="1">
      <alignment horizontal="center" vertical="center"/>
      <protection hidden="1"/>
    </xf>
    <xf numFmtId="0" fontId="16" fillId="2" borderId="39" xfId="0" applyFont="1" applyFill="1" applyBorder="1" applyAlignment="1" applyProtection="1">
      <alignment horizontal="center" vertical="center"/>
      <protection hidden="1"/>
    </xf>
    <xf numFmtId="0" fontId="16" fillId="2" borderId="40" xfId="0" applyFont="1" applyFill="1" applyBorder="1" applyAlignment="1" applyProtection="1">
      <alignment horizontal="center" vertical="center"/>
      <protection hidden="1"/>
    </xf>
    <xf numFmtId="0" fontId="16" fillId="2" borderId="41" xfId="0" applyFont="1" applyFill="1" applyBorder="1" applyAlignment="1" applyProtection="1">
      <alignment horizontal="center" vertical="center"/>
      <protection hidden="1"/>
    </xf>
    <xf numFmtId="0" fontId="19" fillId="0" borderId="46" xfId="0" applyFont="1" applyBorder="1" applyAlignment="1" applyProtection="1">
      <alignment horizontal="center" vertical="center"/>
      <protection hidden="1"/>
    </xf>
    <xf numFmtId="0" fontId="19" fillId="0" borderId="49" xfId="0" applyFont="1" applyBorder="1" applyAlignment="1" applyProtection="1">
      <alignment horizontal="center" vertical="center"/>
      <protection hidden="1"/>
    </xf>
    <xf numFmtId="0" fontId="10" fillId="0" borderId="37" xfId="0" applyFont="1" applyFill="1" applyBorder="1" applyAlignment="1" applyProtection="1">
      <alignment horizontal="center" vertical="center" shrinkToFit="1"/>
      <protection hidden="1"/>
    </xf>
    <xf numFmtId="0" fontId="10" fillId="0" borderId="38" xfId="0" applyFont="1" applyFill="1" applyBorder="1" applyAlignment="1" applyProtection="1">
      <alignment horizontal="center" vertical="center" shrinkToFit="1"/>
      <protection hidden="1"/>
    </xf>
    <xf numFmtId="0" fontId="26" fillId="0" borderId="0" xfId="0" applyFont="1" applyFill="1" applyAlignment="1" applyProtection="1">
      <alignment horizontal="left" vertical="center"/>
      <protection hidden="1"/>
    </xf>
    <xf numFmtId="0" fontId="15" fillId="0" borderId="22" xfId="0" applyFont="1" applyFill="1" applyBorder="1" applyAlignment="1" applyProtection="1">
      <alignment horizontal="center" vertical="center"/>
      <protection hidden="1"/>
    </xf>
    <xf numFmtId="0" fontId="15" fillId="0" borderId="27" xfId="0" applyFont="1" applyFill="1" applyBorder="1" applyAlignment="1" applyProtection="1">
      <alignment horizontal="center" vertical="center"/>
      <protection hidden="1"/>
    </xf>
    <xf numFmtId="0" fontId="15" fillId="0" borderId="46" xfId="0" applyFont="1" applyFill="1" applyBorder="1" applyAlignment="1" applyProtection="1">
      <alignment horizontal="center" vertical="center"/>
      <protection hidden="1"/>
    </xf>
    <xf numFmtId="0" fontId="15" fillId="0" borderId="49" xfId="0" applyFont="1" applyFill="1" applyBorder="1" applyAlignment="1" applyProtection="1">
      <alignment horizontal="center" vertical="center"/>
      <protection hidden="1"/>
    </xf>
    <xf numFmtId="0" fontId="15" fillId="0" borderId="47" xfId="0" applyFont="1" applyFill="1" applyBorder="1" applyAlignment="1" applyProtection="1">
      <alignment horizontal="center" vertical="center"/>
      <protection hidden="1"/>
    </xf>
    <xf numFmtId="0" fontId="15" fillId="0" borderId="48" xfId="0" applyFont="1" applyFill="1" applyBorder="1" applyAlignment="1" applyProtection="1">
      <alignment horizontal="center" vertical="center"/>
      <protection hidden="1"/>
    </xf>
    <xf numFmtId="178" fontId="25" fillId="2" borderId="37" xfId="0" applyNumberFormat="1" applyFont="1" applyFill="1" applyBorder="1" applyAlignment="1" applyProtection="1">
      <alignment horizontal="center" vertical="center"/>
      <protection hidden="1"/>
    </xf>
    <xf numFmtId="178" fontId="25" fillId="2" borderId="50" xfId="0" applyNumberFormat="1" applyFont="1" applyFill="1" applyBorder="1" applyAlignment="1" applyProtection="1">
      <alignment horizontal="center" vertical="center"/>
      <protection hidden="1"/>
    </xf>
    <xf numFmtId="0" fontId="15" fillId="0" borderId="51" xfId="0" applyFont="1" applyFill="1" applyBorder="1" applyAlignment="1" applyProtection="1">
      <alignment horizontal="center" vertical="center"/>
      <protection hidden="1"/>
    </xf>
    <xf numFmtId="0" fontId="15" fillId="0" borderId="52" xfId="0" applyFont="1" applyFill="1" applyBorder="1" applyAlignment="1" applyProtection="1">
      <alignment horizontal="center" vertical="center"/>
      <protection hidden="1"/>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11905</xdr:colOff>
      <xdr:row>45</xdr:row>
      <xdr:rowOff>104356</xdr:rowOff>
    </xdr:from>
    <xdr:to>
      <xdr:col>14</xdr:col>
      <xdr:colOff>323850</xdr:colOff>
      <xdr:row>55</xdr:row>
      <xdr:rowOff>111125</xdr:rowOff>
    </xdr:to>
    <xdr:sp macro="" textlink="">
      <xdr:nvSpPr>
        <xdr:cNvPr id="2" name="テキスト ボックス 1"/>
        <xdr:cNvSpPr txBox="1"/>
      </xdr:nvSpPr>
      <xdr:spPr>
        <a:xfrm>
          <a:off x="173830" y="9181681"/>
          <a:ext cx="8379620" cy="1864144"/>
        </a:xfrm>
        <a:prstGeom prst="rect">
          <a:avLst/>
        </a:prstGeom>
        <a:solidFill>
          <a:schemeClr val="accent6">
            <a:lumMod val="20000"/>
            <a:lumOff val="80000"/>
          </a:schemeClr>
        </a:solidFill>
        <a:ln w="50800" cap="rnd" cmpd="thickThin">
          <a:solidFill>
            <a:srgbClr val="FF0000"/>
          </a:solidFill>
          <a:beve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nSpc>
              <a:spcPts val="1600"/>
            </a:lnSpc>
          </a:pPr>
          <a:r>
            <a:rPr kumimoji="1" lang="en-US" altLang="ja-JP" sz="1300" b="1">
              <a:solidFill>
                <a:srgbClr val="002060"/>
              </a:solidFill>
              <a:latin typeface="ＭＳ Ｐ明朝" pitchFamily="18" charset="-128"/>
              <a:ea typeface="ＭＳ Ｐ明朝" pitchFamily="18" charset="-128"/>
            </a:rPr>
            <a:t>※</a:t>
          </a:r>
          <a:r>
            <a:rPr kumimoji="1" lang="ja-JP" altLang="en-US" sz="1300" b="1">
              <a:solidFill>
                <a:srgbClr val="002060"/>
              </a:solidFill>
              <a:latin typeface="ＭＳ Ｐ明朝" pitchFamily="18" charset="-128"/>
              <a:ea typeface="ＭＳ Ｐ明朝" pitchFamily="18" charset="-128"/>
            </a:rPr>
            <a:t>注意事項</a:t>
          </a:r>
          <a:r>
            <a:rPr kumimoji="1" lang="en-US" altLang="ja-JP" sz="1300" b="1">
              <a:solidFill>
                <a:srgbClr val="002060"/>
              </a:solidFill>
              <a:latin typeface="ＭＳ Ｐ明朝" pitchFamily="18" charset="-128"/>
              <a:ea typeface="ＭＳ Ｐ明朝" pitchFamily="18" charset="-128"/>
            </a:rPr>
            <a:t>※</a:t>
          </a:r>
        </a:p>
        <a:p>
          <a:pPr marL="0" marR="0" indent="0" defTabSz="914400" eaLnBrk="1" fontAlgn="auto" latinLnBrk="0" hangingPunct="1">
            <a:lnSpc>
              <a:spcPts val="1400"/>
            </a:lnSpc>
            <a:spcBef>
              <a:spcPts val="0"/>
            </a:spcBef>
            <a:spcAft>
              <a:spcPts val="0"/>
            </a:spcAft>
            <a:buClrTx/>
            <a:buSzTx/>
            <a:buFontTx/>
            <a:buNone/>
            <a:tabLst/>
            <a:defRPr/>
          </a:pPr>
          <a:r>
            <a:rPr kumimoji="1" lang="ja-JP" altLang="en-US" sz="1200">
              <a:solidFill>
                <a:srgbClr val="002060"/>
              </a:solidFill>
              <a:latin typeface="ＭＳ Ｐ明朝" pitchFamily="18" charset="-128"/>
              <a:ea typeface="ＭＳ Ｐ明朝" pitchFamily="18" charset="-128"/>
            </a:rPr>
            <a:t>・加入者全員が１年間加入するものとして計算されます。</a:t>
          </a:r>
          <a:endParaRPr kumimoji="1" lang="en-US" altLang="ja-JP" sz="1200">
            <a:solidFill>
              <a:srgbClr val="002060"/>
            </a:solidFill>
            <a:latin typeface="ＭＳ Ｐ明朝" pitchFamily="18" charset="-128"/>
            <a:ea typeface="ＭＳ Ｐ明朝" pitchFamily="18" charset="-128"/>
          </a:endParaRPr>
        </a:p>
        <a:p>
          <a:pPr marL="0" marR="0" indent="0" defTabSz="914400" eaLnBrk="1" fontAlgn="auto" latinLnBrk="0" hangingPunct="1">
            <a:lnSpc>
              <a:spcPts val="1400"/>
            </a:lnSpc>
            <a:spcBef>
              <a:spcPts val="0"/>
            </a:spcBef>
            <a:spcAft>
              <a:spcPts val="0"/>
            </a:spcAft>
            <a:buClrTx/>
            <a:buSzTx/>
            <a:buFontTx/>
            <a:buNone/>
            <a:tabLst/>
            <a:defRPr/>
          </a:pPr>
          <a:r>
            <a:rPr kumimoji="1" lang="ja-JP" altLang="en-US" sz="1200" b="0" i="0" u="none" strike="noStrike" kern="0" cap="none" spc="0" normalizeH="0" baseline="0" noProof="0">
              <a:ln>
                <a:noFill/>
              </a:ln>
              <a:solidFill>
                <a:srgbClr val="002060"/>
              </a:solidFill>
              <a:effectLst/>
              <a:uLnTx/>
              <a:uFillTx/>
              <a:latin typeface="ＭＳ Ｐ明朝" pitchFamily="18" charset="-128"/>
              <a:ea typeface="ＭＳ Ｐ明朝" pitchFamily="18" charset="-128"/>
              <a:cs typeface="+mn-cs"/>
            </a:rPr>
            <a:t>・計算できるのは国保被保険者が６人までの場合です。</a:t>
          </a:r>
          <a:endParaRPr kumimoji="1" lang="en-US" altLang="ja-JP" sz="1200">
            <a:solidFill>
              <a:srgbClr val="002060"/>
            </a:solidFill>
            <a:latin typeface="ＭＳ Ｐ明朝" pitchFamily="18" charset="-128"/>
            <a:ea typeface="ＭＳ Ｐ明朝" pitchFamily="18" charset="-128"/>
          </a:endParaRPr>
        </a:p>
        <a:p>
          <a:pPr>
            <a:lnSpc>
              <a:spcPts val="1500"/>
            </a:lnSpc>
          </a:pPr>
          <a:r>
            <a:rPr kumimoji="1" lang="ja-JP" altLang="en-US" sz="1200">
              <a:solidFill>
                <a:srgbClr val="002060"/>
              </a:solidFill>
              <a:latin typeface="ＭＳ Ｐ明朝" pitchFamily="18" charset="-128"/>
              <a:ea typeface="ＭＳ Ｐ明朝" pitchFamily="18" charset="-128"/>
            </a:rPr>
            <a:t>・試算された税額はあくまでも概算額ですので、実際の税額と異なる場合があります。</a:t>
          </a:r>
          <a:endParaRPr kumimoji="1" lang="en-US" altLang="ja-JP" sz="1200">
            <a:solidFill>
              <a:srgbClr val="002060"/>
            </a:solidFill>
            <a:latin typeface="ＭＳ Ｐ明朝" pitchFamily="18" charset="-128"/>
            <a:ea typeface="ＭＳ Ｐ明朝" pitchFamily="18" charset="-128"/>
          </a:endParaRPr>
        </a:p>
        <a:p>
          <a:pPr>
            <a:lnSpc>
              <a:spcPts val="1400"/>
            </a:lnSpc>
          </a:pPr>
          <a:r>
            <a:rPr kumimoji="1" lang="ja-JP" altLang="en-US" sz="1200">
              <a:solidFill>
                <a:srgbClr val="002060"/>
              </a:solidFill>
              <a:latin typeface="ＭＳ Ｐ明朝" pitchFamily="18" charset="-128"/>
              <a:ea typeface="ＭＳ Ｐ明朝" pitchFamily="18" charset="-128"/>
            </a:rPr>
            <a:t>・分離課税の所得や専従者控除がある場合、加入者それぞれの加入月が異なる場合など特殊な事例は税務課</a:t>
          </a:r>
          <a:endParaRPr kumimoji="1" lang="en-US" altLang="ja-JP" sz="1200">
            <a:solidFill>
              <a:srgbClr val="002060"/>
            </a:solidFill>
            <a:latin typeface="ＭＳ Ｐ明朝" pitchFamily="18" charset="-128"/>
            <a:ea typeface="ＭＳ Ｐ明朝" pitchFamily="18" charset="-128"/>
          </a:endParaRPr>
        </a:p>
        <a:p>
          <a:pPr>
            <a:lnSpc>
              <a:spcPts val="1400"/>
            </a:lnSpc>
          </a:pPr>
          <a:r>
            <a:rPr kumimoji="1" lang="ja-JP" altLang="en-US" sz="1200">
              <a:solidFill>
                <a:srgbClr val="002060"/>
              </a:solidFill>
              <a:latin typeface="ＭＳ Ｐ明朝" pitchFamily="18" charset="-128"/>
              <a:ea typeface="ＭＳ Ｐ明朝" pitchFamily="18" charset="-128"/>
            </a:rPr>
            <a:t>　税制係までお問合わせください。</a:t>
          </a:r>
          <a:endParaRPr kumimoji="1" lang="en-US" altLang="ja-JP" sz="1200">
            <a:solidFill>
              <a:srgbClr val="002060"/>
            </a:solidFill>
            <a:latin typeface="ＭＳ Ｐ明朝" pitchFamily="18" charset="-128"/>
            <a:ea typeface="ＭＳ Ｐ明朝" pitchFamily="18" charset="-128"/>
          </a:endParaRPr>
        </a:p>
        <a:p>
          <a:pPr>
            <a:lnSpc>
              <a:spcPts val="1400"/>
            </a:lnSpc>
          </a:pPr>
          <a:r>
            <a:rPr kumimoji="1" lang="ja-JP" altLang="en-US" sz="1200">
              <a:solidFill>
                <a:srgbClr val="002060"/>
              </a:solidFill>
              <a:latin typeface="ＭＳ Ｐ明朝" pitchFamily="18" charset="-128"/>
              <a:ea typeface="ＭＳ Ｐ明朝" pitchFamily="18" charset="-128"/>
            </a:rPr>
            <a:t>・軽減についても計算されますが、専従者給与が関わる場合や、６５歳以上の方の年金所得に対する控除などで</a:t>
          </a:r>
          <a:endParaRPr kumimoji="1" lang="en-US" altLang="ja-JP" sz="1200">
            <a:solidFill>
              <a:srgbClr val="002060"/>
            </a:solidFill>
            <a:latin typeface="ＭＳ Ｐ明朝" pitchFamily="18" charset="-128"/>
            <a:ea typeface="ＭＳ Ｐ明朝" pitchFamily="18" charset="-128"/>
          </a:endParaRPr>
        </a:p>
        <a:p>
          <a:pPr>
            <a:lnSpc>
              <a:spcPts val="1400"/>
            </a:lnSpc>
          </a:pPr>
          <a:r>
            <a:rPr kumimoji="1" lang="ja-JP" altLang="en-US" sz="1200">
              <a:solidFill>
                <a:srgbClr val="002060"/>
              </a:solidFill>
              <a:latin typeface="ＭＳ Ｐ明朝" pitchFamily="18" charset="-128"/>
              <a:ea typeface="ＭＳ Ｐ明朝" pitchFamily="18" charset="-128"/>
            </a:rPr>
            <a:t>　軽減判定所得が変更になるときは実際の税額と異なる場合があります。</a:t>
          </a:r>
          <a:endParaRPr kumimoji="1" lang="en-US" altLang="ja-JP" sz="1200">
            <a:solidFill>
              <a:srgbClr val="002060"/>
            </a:solidFill>
            <a:latin typeface="ＭＳ Ｐ明朝" pitchFamily="18" charset="-128"/>
            <a:ea typeface="ＭＳ Ｐ明朝" pitchFamily="18" charset="-128"/>
          </a:endParaRPr>
        </a:p>
        <a:p>
          <a:pPr>
            <a:lnSpc>
              <a:spcPts val="1400"/>
            </a:lnSpc>
          </a:pPr>
          <a:r>
            <a:rPr kumimoji="1" lang="ja-JP" altLang="en-US" sz="1200">
              <a:solidFill>
                <a:srgbClr val="002060"/>
              </a:solidFill>
              <a:latin typeface="ＭＳ Ｐ明朝" pitchFamily="18" charset="-128"/>
              <a:ea typeface="ＭＳ Ｐ明朝" pitchFamily="18" charset="-128"/>
            </a:rPr>
            <a:t>・国保税の限度額は、１０９万円（医療分：６６万円＋支援金等分：２６万円＋介護分：１７万円）です。</a:t>
          </a:r>
        </a:p>
      </xdr:txBody>
    </xdr:sp>
    <xdr:clientData/>
  </xdr:twoCellAnchor>
  <xdr:twoCellAnchor>
    <xdr:from>
      <xdr:col>2</xdr:col>
      <xdr:colOff>17465</xdr:colOff>
      <xdr:row>23</xdr:row>
      <xdr:rowOff>114300</xdr:rowOff>
    </xdr:from>
    <xdr:to>
      <xdr:col>2</xdr:col>
      <xdr:colOff>379415</xdr:colOff>
      <xdr:row>25</xdr:row>
      <xdr:rowOff>9525</xdr:rowOff>
    </xdr:to>
    <xdr:sp macro="" textlink="">
      <xdr:nvSpPr>
        <xdr:cNvPr id="3" name="右矢印 2"/>
        <xdr:cNvSpPr/>
      </xdr:nvSpPr>
      <xdr:spPr>
        <a:xfrm>
          <a:off x="292632" y="4654550"/>
          <a:ext cx="361950" cy="233892"/>
        </a:xfrm>
        <a:prstGeom prst="rightArrow">
          <a:avLst/>
        </a:prstGeom>
        <a:solidFill>
          <a:srgbClr val="FFC000"/>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2</xdr:col>
      <xdr:colOff>0</xdr:colOff>
      <xdr:row>44</xdr:row>
      <xdr:rowOff>0</xdr:rowOff>
    </xdr:from>
    <xdr:to>
      <xdr:col>2</xdr:col>
      <xdr:colOff>361950</xdr:colOff>
      <xdr:row>45</xdr:row>
      <xdr:rowOff>7283</xdr:rowOff>
    </xdr:to>
    <xdr:sp macro="" textlink="">
      <xdr:nvSpPr>
        <xdr:cNvPr id="4" name="右矢印 3"/>
        <xdr:cNvSpPr/>
      </xdr:nvSpPr>
      <xdr:spPr>
        <a:xfrm>
          <a:off x="268941" y="8538882"/>
          <a:ext cx="361950" cy="231401"/>
        </a:xfrm>
        <a:prstGeom prst="rightArrow">
          <a:avLst/>
        </a:prstGeom>
        <a:solidFill>
          <a:srgbClr val="FFC000"/>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4</xdr:col>
      <xdr:colOff>356488</xdr:colOff>
      <xdr:row>2</xdr:row>
      <xdr:rowOff>112058</xdr:rowOff>
    </xdr:from>
    <xdr:to>
      <xdr:col>5</xdr:col>
      <xdr:colOff>1174517</xdr:colOff>
      <xdr:row>4</xdr:row>
      <xdr:rowOff>25056</xdr:rowOff>
    </xdr:to>
    <xdr:sp macro="" textlink="">
      <xdr:nvSpPr>
        <xdr:cNvPr id="5" name="テキスト ボックス 4"/>
        <xdr:cNvSpPr txBox="1"/>
      </xdr:nvSpPr>
      <xdr:spPr>
        <a:xfrm>
          <a:off x="4261738" y="556558"/>
          <a:ext cx="1474196" cy="251665"/>
        </a:xfrm>
        <a:prstGeom prst="rect">
          <a:avLst/>
        </a:prstGeom>
        <a:solidFill>
          <a:schemeClr val="bg1">
            <a:lumMod val="85000"/>
          </a:schemeClr>
        </a:solidFill>
        <a:ln w="19050" cap="rnd" cmpd="sng">
          <a:solidFill>
            <a:schemeClr val="tx1"/>
          </a:solidFill>
          <a:bevel/>
        </a:ln>
      </xdr:spPr>
      <xdr:style>
        <a:lnRef idx="0">
          <a:scrgbClr r="0" g="0" b="0"/>
        </a:lnRef>
        <a:fillRef idx="0">
          <a:scrgbClr r="0" g="0" b="0"/>
        </a:fillRef>
        <a:effectRef idx="0">
          <a:scrgbClr r="0" g="0" b="0"/>
        </a:effectRef>
        <a:fontRef idx="minor">
          <a:schemeClr val="dk1"/>
        </a:fontRef>
      </xdr:style>
      <xdr:txBody>
        <a:bodyPr vertOverflow="clip" wrap="square" rtlCol="0" anchor="ctr" anchorCtr="1"/>
        <a:lstStyle/>
        <a:p>
          <a:r>
            <a:rPr kumimoji="1" lang="ja-JP" altLang="en-US" sz="1400" baseline="0">
              <a:solidFill>
                <a:sysClr val="windowText" lastClr="000000"/>
              </a:solidFill>
              <a:latin typeface="ＭＳ Ｐ明朝" pitchFamily="18" charset="-128"/>
              <a:ea typeface="ＭＳ Ｐ明朝" pitchFamily="18" charset="-128"/>
            </a:rPr>
            <a:t> </a:t>
          </a:r>
          <a:r>
            <a:rPr kumimoji="1" lang="ja-JP" altLang="en-US" sz="1400">
              <a:solidFill>
                <a:sysClr val="windowText" lastClr="000000"/>
              </a:solidFill>
              <a:latin typeface="ＭＳ Ｐ明朝" pitchFamily="18" charset="-128"/>
              <a:ea typeface="ＭＳ Ｐ明朝" pitchFamily="18" charset="-128"/>
            </a:rPr>
            <a:t>灰色着色部分</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X58"/>
  <sheetViews>
    <sheetView showZeros="0" tabSelected="1" view="pageBreakPreview" zoomScale="80" zoomScaleNormal="60" zoomScaleSheetLayoutView="80" workbookViewId="0">
      <selection activeCell="C7" sqref="C7"/>
    </sheetView>
  </sheetViews>
  <sheetFormatPr defaultRowHeight="17.25"/>
  <cols>
    <col min="1" max="1" width="2.125" style="29" customWidth="1"/>
    <col min="2" max="2" width="1.5" style="29" customWidth="1"/>
    <col min="3" max="3" width="31.375" style="29" customWidth="1"/>
    <col min="4" max="4" width="16.25" style="29" customWidth="1"/>
    <col min="5" max="5" width="8.625" style="29" customWidth="1"/>
    <col min="6" max="6" width="22.125" style="29" bestFit="1" customWidth="1"/>
    <col min="7" max="7" width="13.375" style="29" bestFit="1" customWidth="1"/>
    <col min="8" max="8" width="25" style="29" customWidth="1"/>
    <col min="9" max="9" width="11.375" style="29" hidden="1" customWidth="1"/>
    <col min="10" max="12" width="9" style="29" hidden="1" customWidth="1"/>
    <col min="13" max="13" width="12.625" style="29" hidden="1" customWidth="1"/>
    <col min="14" max="14" width="12.625" style="29" customWidth="1"/>
    <col min="15" max="15" width="21.25" style="29" customWidth="1"/>
    <col min="16" max="16" width="22" style="29" customWidth="1"/>
    <col min="17" max="17" width="30.625" style="29" customWidth="1"/>
    <col min="18" max="16384" width="9" style="29"/>
  </cols>
  <sheetData>
    <row r="1" spans="1:17">
      <c r="A1" s="80"/>
      <c r="B1" s="80"/>
      <c r="C1" s="129" t="s">
        <v>78</v>
      </c>
      <c r="D1" s="80"/>
      <c r="E1" s="80"/>
      <c r="F1" s="80"/>
      <c r="G1" s="80"/>
      <c r="H1" s="80"/>
      <c r="O1" s="80"/>
    </row>
    <row r="2" spans="1:17">
      <c r="A2" s="80"/>
      <c r="B2" s="80"/>
      <c r="C2" s="130" t="s">
        <v>44</v>
      </c>
      <c r="D2" s="80"/>
      <c r="E2" s="80"/>
      <c r="F2" s="80"/>
      <c r="G2" s="80"/>
      <c r="H2" s="80"/>
    </row>
    <row r="3" spans="1:17" ht="9" customHeight="1">
      <c r="A3" s="80"/>
      <c r="B3" s="80"/>
      <c r="C3" s="81"/>
      <c r="D3" s="80"/>
      <c r="E3" s="80"/>
      <c r="F3" s="80"/>
      <c r="G3" s="80"/>
      <c r="H3" s="80"/>
    </row>
    <row r="4" spans="1:17">
      <c r="A4" s="80"/>
      <c r="B4" s="82">
        <v>45658</v>
      </c>
      <c r="C4" s="106" t="s">
        <v>50</v>
      </c>
      <c r="D4" s="83"/>
      <c r="E4" s="84"/>
      <c r="F4" s="114" t="s">
        <v>51</v>
      </c>
      <c r="G4" s="83"/>
      <c r="H4" s="83"/>
      <c r="I4" s="30"/>
      <c r="J4" s="30"/>
      <c r="K4" s="77"/>
      <c r="L4" s="30"/>
      <c r="M4" s="30"/>
      <c r="N4" s="30"/>
      <c r="O4" s="30"/>
      <c r="P4" s="30"/>
      <c r="Q4" s="64"/>
    </row>
    <row r="5" spans="1:17" ht="9" customHeight="1">
      <c r="A5" s="80"/>
      <c r="B5" s="85"/>
      <c r="C5" s="89"/>
      <c r="D5" s="89"/>
      <c r="E5" s="89"/>
      <c r="F5" s="152"/>
      <c r="G5" s="152"/>
      <c r="H5" s="152"/>
      <c r="I5" s="36"/>
      <c r="J5" s="31"/>
      <c r="K5" s="31"/>
      <c r="L5" s="31"/>
      <c r="M5" s="31"/>
      <c r="N5" s="31"/>
      <c r="O5" s="31"/>
      <c r="P5" s="31"/>
      <c r="Q5" s="65"/>
    </row>
    <row r="6" spans="1:17">
      <c r="A6" s="80"/>
      <c r="B6" s="105"/>
      <c r="C6" s="108" t="s">
        <v>32</v>
      </c>
      <c r="D6" s="108" t="s">
        <v>40</v>
      </c>
      <c r="E6" s="109" t="s">
        <v>27</v>
      </c>
      <c r="F6" s="108" t="s">
        <v>33</v>
      </c>
      <c r="G6" s="109" t="s">
        <v>28</v>
      </c>
      <c r="H6" s="109" t="s">
        <v>29</v>
      </c>
      <c r="I6" s="28" t="s">
        <v>16</v>
      </c>
      <c r="J6" s="31"/>
      <c r="K6" s="31"/>
      <c r="L6" s="31"/>
      <c r="M6" s="31"/>
      <c r="N6" s="31"/>
      <c r="O6" s="31"/>
      <c r="P6" s="31"/>
      <c r="Q6" s="65"/>
    </row>
    <row r="7" spans="1:17">
      <c r="A7" s="80"/>
      <c r="B7" s="107"/>
      <c r="C7" s="113" t="s">
        <v>74</v>
      </c>
      <c r="D7" s="120">
        <v>30407</v>
      </c>
      <c r="E7" s="121">
        <f t="shared" ref="E7:E12" si="0">IF(D7="","",DATEDIF(D7,$B$4,"Y"))</f>
        <v>41</v>
      </c>
      <c r="F7" s="122">
        <v>3000000</v>
      </c>
      <c r="G7" s="123">
        <f>IF(C7="","",430000)</f>
        <v>430000</v>
      </c>
      <c r="H7" s="123">
        <f t="shared" ref="H7:H12" si="1">IF(C7="",0,IF(F7-G7&lt;=0,0,F7-G7))</f>
        <v>2570000</v>
      </c>
      <c r="I7" s="161">
        <f>IF(M10&lt;=430000+100000*($D$17-1),7,IF(M10&lt;=285000*M7+430000+100000*($D$17-1),5,IF(M10&lt;=520000*M8+430000+100000*($D$17-1),2,0)))</f>
        <v>0</v>
      </c>
      <c r="J7" s="31"/>
      <c r="K7" s="154" t="s">
        <v>30</v>
      </c>
      <c r="L7" s="155"/>
      <c r="M7" s="131">
        <f>COUNTA(C7:C12)</f>
        <v>4</v>
      </c>
      <c r="N7" s="32"/>
      <c r="O7" s="32"/>
      <c r="P7" s="31"/>
      <c r="Q7" s="65"/>
    </row>
    <row r="8" spans="1:17">
      <c r="A8" s="80"/>
      <c r="B8" s="107"/>
      <c r="C8" s="115" t="s">
        <v>75</v>
      </c>
      <c r="D8" s="116">
        <v>30803</v>
      </c>
      <c r="E8" s="117">
        <f t="shared" si="0"/>
        <v>40</v>
      </c>
      <c r="F8" s="118">
        <v>450000</v>
      </c>
      <c r="G8" s="119">
        <f>IF(C8="","",430000)</f>
        <v>430000</v>
      </c>
      <c r="H8" s="119">
        <f t="shared" si="1"/>
        <v>20000</v>
      </c>
      <c r="I8" s="162"/>
      <c r="J8" s="31"/>
      <c r="K8" s="154" t="s">
        <v>31</v>
      </c>
      <c r="L8" s="155"/>
      <c r="M8" s="131">
        <f>COUNTA(C7:C12)</f>
        <v>4</v>
      </c>
      <c r="N8" s="66"/>
      <c r="O8" s="32"/>
      <c r="P8" s="31"/>
      <c r="Q8" s="65"/>
    </row>
    <row r="9" spans="1:17">
      <c r="A9" s="80"/>
      <c r="B9" s="107"/>
      <c r="C9" s="115" t="s">
        <v>76</v>
      </c>
      <c r="D9" s="116">
        <v>39965</v>
      </c>
      <c r="E9" s="117">
        <f t="shared" si="0"/>
        <v>15</v>
      </c>
      <c r="F9" s="118"/>
      <c r="G9" s="119">
        <f t="shared" ref="G9:G12" si="2">IF(C9="","",430000)</f>
        <v>430000</v>
      </c>
      <c r="H9" s="119">
        <f t="shared" si="1"/>
        <v>0</v>
      </c>
      <c r="I9" s="162"/>
      <c r="J9" s="31"/>
      <c r="K9" s="32"/>
      <c r="L9" s="32"/>
      <c r="M9" s="33"/>
      <c r="N9" s="133"/>
      <c r="O9" s="133"/>
      <c r="P9" s="31"/>
      <c r="Q9" s="65"/>
    </row>
    <row r="10" spans="1:17">
      <c r="A10" s="80"/>
      <c r="B10" s="107"/>
      <c r="C10" s="115" t="s">
        <v>77</v>
      </c>
      <c r="D10" s="116">
        <v>41091</v>
      </c>
      <c r="E10" s="117">
        <f t="shared" si="0"/>
        <v>12</v>
      </c>
      <c r="F10" s="118"/>
      <c r="G10" s="119">
        <f t="shared" si="2"/>
        <v>430000</v>
      </c>
      <c r="H10" s="119">
        <f t="shared" si="1"/>
        <v>0</v>
      </c>
      <c r="I10" s="162"/>
      <c r="J10" s="31"/>
      <c r="K10" s="159" t="s">
        <v>42</v>
      </c>
      <c r="L10" s="160"/>
      <c r="M10" s="34">
        <f>SUM(F7:F12)+IF(C15="",0,D15)</f>
        <v>3450000</v>
      </c>
      <c r="N10" s="31"/>
      <c r="O10" s="31"/>
      <c r="P10" s="31"/>
      <c r="Q10" s="65"/>
    </row>
    <row r="11" spans="1:17">
      <c r="A11" s="80"/>
      <c r="B11" s="107"/>
      <c r="C11" s="115"/>
      <c r="D11" s="116"/>
      <c r="E11" s="117" t="str">
        <f t="shared" si="0"/>
        <v/>
      </c>
      <c r="F11" s="118"/>
      <c r="G11" s="119" t="str">
        <f t="shared" si="2"/>
        <v/>
      </c>
      <c r="H11" s="119">
        <f t="shared" si="1"/>
        <v>0</v>
      </c>
      <c r="I11" s="162"/>
      <c r="J11" s="31"/>
      <c r="K11" s="159" t="s">
        <v>43</v>
      </c>
      <c r="L11" s="160"/>
      <c r="M11" s="35">
        <f>COUNTIF(C7:C12,"&gt;&lt;=")</f>
        <v>4</v>
      </c>
      <c r="N11" s="31"/>
      <c r="O11" s="31"/>
      <c r="P11" s="31"/>
      <c r="Q11" s="65"/>
    </row>
    <row r="12" spans="1:17">
      <c r="A12" s="80"/>
      <c r="B12" s="107"/>
      <c r="C12" s="124"/>
      <c r="D12" s="125"/>
      <c r="E12" s="126" t="str">
        <f t="shared" si="0"/>
        <v/>
      </c>
      <c r="F12" s="127"/>
      <c r="G12" s="141" t="str">
        <f t="shared" si="2"/>
        <v/>
      </c>
      <c r="H12" s="128">
        <f t="shared" si="1"/>
        <v>0</v>
      </c>
      <c r="I12" s="163"/>
      <c r="J12" s="31"/>
      <c r="K12" s="31"/>
      <c r="L12" s="31"/>
      <c r="M12" s="31"/>
      <c r="N12" s="31"/>
      <c r="O12" s="31"/>
      <c r="P12" s="31"/>
      <c r="Q12" s="65"/>
    </row>
    <row r="13" spans="1:17" ht="20.25" customHeight="1">
      <c r="A13" s="80"/>
      <c r="B13" s="85"/>
      <c r="C13" s="157" t="s">
        <v>57</v>
      </c>
      <c r="D13" s="157"/>
      <c r="E13" s="157"/>
      <c r="F13" s="88"/>
      <c r="G13" s="89"/>
      <c r="H13" s="89"/>
      <c r="I13" s="31"/>
      <c r="J13" s="31"/>
      <c r="K13" s="31"/>
      <c r="L13" s="31"/>
      <c r="M13" s="31"/>
      <c r="N13" s="31"/>
      <c r="O13" s="31"/>
      <c r="P13" s="31"/>
      <c r="Q13" s="65"/>
    </row>
    <row r="14" spans="1:17" ht="18.75">
      <c r="A14" s="80"/>
      <c r="B14" s="85"/>
      <c r="C14" s="108" t="s">
        <v>41</v>
      </c>
      <c r="D14" s="166" t="s">
        <v>33</v>
      </c>
      <c r="E14" s="167"/>
      <c r="F14" s="90"/>
      <c r="G14" s="91"/>
      <c r="H14" s="91"/>
      <c r="I14" s="78"/>
      <c r="J14" s="78"/>
      <c r="K14" s="78"/>
      <c r="L14" s="78"/>
      <c r="M14" s="78"/>
      <c r="N14" s="78"/>
      <c r="O14" s="79"/>
      <c r="P14" s="31"/>
      <c r="Q14" s="65"/>
    </row>
    <row r="15" spans="1:17" ht="18.75">
      <c r="A15" s="80"/>
      <c r="B15" s="85"/>
      <c r="C15" s="110"/>
      <c r="D15" s="158"/>
      <c r="E15" s="158"/>
      <c r="F15" s="88"/>
      <c r="G15" s="91"/>
      <c r="H15" s="91"/>
      <c r="I15" s="78"/>
      <c r="J15" s="78"/>
      <c r="K15" s="78"/>
      <c r="L15" s="78"/>
      <c r="M15" s="78"/>
      <c r="N15" s="78"/>
      <c r="O15" s="79"/>
      <c r="P15" s="31"/>
      <c r="Q15" s="65"/>
    </row>
    <row r="16" spans="1:17">
      <c r="A16" s="80"/>
      <c r="B16" s="85"/>
      <c r="C16" s="138" t="s">
        <v>68</v>
      </c>
      <c r="D16" s="112" t="s">
        <v>73</v>
      </c>
      <c r="E16" s="111"/>
      <c r="F16" s="89"/>
      <c r="G16" s="89"/>
      <c r="H16" s="89"/>
      <c r="I16" s="31"/>
      <c r="J16" s="31"/>
      <c r="K16" s="31"/>
      <c r="L16" s="31"/>
      <c r="M16" s="31"/>
      <c r="N16" s="31"/>
      <c r="O16" s="31"/>
      <c r="P16" s="31"/>
      <c r="Q16" s="65"/>
    </row>
    <row r="17" spans="1:17">
      <c r="A17" s="80"/>
      <c r="B17" s="85"/>
      <c r="C17" s="137" t="s">
        <v>67</v>
      </c>
      <c r="D17" s="112">
        <v>1</v>
      </c>
      <c r="E17" s="111"/>
      <c r="F17" s="89"/>
      <c r="G17" s="89"/>
      <c r="H17" s="89"/>
      <c r="I17" s="31"/>
      <c r="J17" s="31"/>
      <c r="K17" s="31"/>
      <c r="L17" s="31"/>
      <c r="M17" s="31"/>
      <c r="N17" s="31"/>
      <c r="O17" s="31"/>
      <c r="P17" s="31"/>
      <c r="Q17" s="65"/>
    </row>
    <row r="18" spans="1:17" ht="9" customHeight="1">
      <c r="A18" s="80"/>
      <c r="B18" s="92"/>
      <c r="C18" s="86"/>
      <c r="D18" s="86"/>
      <c r="E18" s="87"/>
      <c r="F18" s="86"/>
      <c r="G18" s="86"/>
      <c r="H18" s="86"/>
      <c r="I18" s="36"/>
      <c r="J18" s="36"/>
      <c r="K18" s="36"/>
      <c r="L18" s="36"/>
      <c r="M18" s="36"/>
      <c r="N18" s="36"/>
      <c r="O18" s="36"/>
      <c r="P18" s="36"/>
      <c r="Q18" s="67"/>
    </row>
    <row r="19" spans="1:17" ht="9" customHeight="1" thickBot="1">
      <c r="A19" s="80"/>
      <c r="B19" s="80"/>
      <c r="C19" s="89"/>
      <c r="D19" s="89"/>
      <c r="E19" s="90"/>
      <c r="F19" s="80"/>
      <c r="G19" s="80"/>
      <c r="H19" s="80"/>
    </row>
    <row r="20" spans="1:17">
      <c r="A20" s="80"/>
      <c r="B20" s="95"/>
      <c r="C20" s="153" t="s">
        <v>37</v>
      </c>
      <c r="D20" s="153"/>
      <c r="E20" s="96"/>
      <c r="F20" s="96"/>
      <c r="G20" s="96"/>
      <c r="H20" s="96"/>
      <c r="I20" s="97"/>
      <c r="J20" s="97"/>
      <c r="K20" s="97"/>
      <c r="L20" s="97"/>
      <c r="M20" s="97"/>
      <c r="N20" s="97"/>
      <c r="O20" s="97"/>
      <c r="P20" s="97"/>
      <c r="Q20" s="98"/>
    </row>
    <row r="21" spans="1:17">
      <c r="A21" s="80"/>
      <c r="B21" s="99"/>
      <c r="C21" s="89" t="s">
        <v>52</v>
      </c>
      <c r="D21" s="93"/>
      <c r="E21" s="89"/>
      <c r="F21" s="89"/>
      <c r="G21" s="89"/>
      <c r="H21" s="89"/>
      <c r="I21" s="31"/>
      <c r="J21" s="31"/>
      <c r="K21" s="31"/>
      <c r="L21" s="31"/>
      <c r="M21" s="31"/>
      <c r="N21" s="31"/>
      <c r="O21" s="31"/>
      <c r="P21" s="31"/>
      <c r="Q21" s="100"/>
    </row>
    <row r="22" spans="1:17">
      <c r="A22" s="80"/>
      <c r="B22" s="99"/>
      <c r="C22" s="89" t="s">
        <v>53</v>
      </c>
      <c r="D22" s="93"/>
      <c r="E22" s="89"/>
      <c r="F22" s="89"/>
      <c r="G22" s="89"/>
      <c r="H22" s="89"/>
      <c r="I22" s="31"/>
      <c r="J22" s="31"/>
      <c r="K22" s="31"/>
      <c r="L22" s="31"/>
      <c r="M22" s="31"/>
      <c r="N22" s="31"/>
      <c r="O22" s="31"/>
      <c r="P22" s="31"/>
      <c r="Q22" s="100"/>
    </row>
    <row r="23" spans="1:17">
      <c r="A23" s="80"/>
      <c r="B23" s="99"/>
      <c r="C23" s="89" t="s">
        <v>54</v>
      </c>
      <c r="D23" s="93"/>
      <c r="E23" s="89"/>
      <c r="F23" s="89"/>
      <c r="G23" s="89"/>
      <c r="H23" s="89"/>
      <c r="I23" s="31"/>
      <c r="J23" s="31"/>
      <c r="K23" s="31"/>
      <c r="L23" s="31"/>
      <c r="M23" s="31"/>
      <c r="N23" s="31"/>
      <c r="O23" s="31"/>
      <c r="P23" s="31"/>
      <c r="Q23" s="100"/>
    </row>
    <row r="24" spans="1:17" ht="9" customHeight="1">
      <c r="A24" s="80"/>
      <c r="B24" s="99"/>
      <c r="C24" s="89"/>
      <c r="D24" s="93"/>
      <c r="E24" s="89"/>
      <c r="F24" s="89"/>
      <c r="G24" s="89"/>
      <c r="H24" s="89"/>
      <c r="I24" s="31"/>
      <c r="J24" s="31"/>
      <c r="K24" s="31"/>
      <c r="L24" s="31"/>
      <c r="M24" s="31"/>
      <c r="N24" s="31"/>
      <c r="O24" s="31"/>
      <c r="P24" s="31"/>
      <c r="Q24" s="100"/>
    </row>
    <row r="25" spans="1:17">
      <c r="A25" s="80"/>
      <c r="B25" s="99"/>
      <c r="C25" s="89" t="s">
        <v>69</v>
      </c>
      <c r="D25" s="89"/>
      <c r="E25" s="89"/>
      <c r="F25" s="89"/>
      <c r="G25" s="89"/>
      <c r="H25" s="89"/>
      <c r="I25" s="31"/>
      <c r="J25" s="31"/>
      <c r="K25" s="31"/>
      <c r="L25" s="31"/>
      <c r="M25" s="31"/>
      <c r="N25" s="31"/>
      <c r="O25" s="31"/>
      <c r="P25" s="31"/>
      <c r="Q25" s="100"/>
    </row>
    <row r="26" spans="1:17">
      <c r="A26" s="80"/>
      <c r="B26" s="99"/>
      <c r="C26" s="94" t="s">
        <v>38</v>
      </c>
      <c r="D26" s="89"/>
      <c r="E26" s="89"/>
      <c r="F26" s="89"/>
      <c r="G26" s="89"/>
      <c r="H26" s="89"/>
      <c r="I26" s="31"/>
      <c r="J26" s="31"/>
      <c r="K26" s="31"/>
      <c r="L26" s="31"/>
      <c r="M26" s="31"/>
      <c r="N26" s="31"/>
      <c r="O26" s="31"/>
      <c r="P26" s="31"/>
      <c r="Q26" s="100"/>
    </row>
    <row r="27" spans="1:17">
      <c r="A27" s="80"/>
      <c r="B27" s="99"/>
      <c r="C27" s="94" t="s">
        <v>66</v>
      </c>
      <c r="D27" s="89"/>
      <c r="E27" s="89"/>
      <c r="F27" s="89"/>
      <c r="G27" s="89"/>
      <c r="H27" s="89"/>
      <c r="I27" s="31"/>
      <c r="J27" s="31"/>
      <c r="K27" s="31"/>
      <c r="L27" s="31"/>
      <c r="M27" s="31"/>
      <c r="N27" s="31"/>
      <c r="O27" s="31"/>
      <c r="P27" s="31"/>
      <c r="Q27" s="100"/>
    </row>
    <row r="28" spans="1:17">
      <c r="A28" s="80"/>
      <c r="B28" s="99"/>
      <c r="C28" s="94" t="s">
        <v>70</v>
      </c>
      <c r="D28" s="89"/>
      <c r="E28" s="89"/>
      <c r="F28" s="89"/>
      <c r="G28" s="89"/>
      <c r="H28" s="89"/>
      <c r="I28" s="31"/>
      <c r="J28" s="31"/>
      <c r="K28" s="31"/>
      <c r="L28" s="31"/>
      <c r="M28" s="31"/>
      <c r="N28" s="31"/>
      <c r="O28" s="31"/>
      <c r="P28" s="31"/>
      <c r="Q28" s="100"/>
    </row>
    <row r="29" spans="1:17">
      <c r="A29" s="80"/>
      <c r="B29" s="99"/>
      <c r="C29" s="94" t="s">
        <v>65</v>
      </c>
      <c r="D29" s="89"/>
      <c r="E29" s="89"/>
      <c r="F29" s="89"/>
      <c r="G29" s="89"/>
      <c r="H29" s="89"/>
      <c r="I29" s="31"/>
      <c r="J29" s="31"/>
      <c r="K29" s="31"/>
      <c r="L29" s="31"/>
      <c r="M29" s="31"/>
      <c r="N29" s="31"/>
      <c r="O29" s="31"/>
      <c r="P29" s="31"/>
      <c r="Q29" s="100"/>
    </row>
    <row r="30" spans="1:17">
      <c r="A30" s="80"/>
      <c r="B30" s="99"/>
      <c r="C30" s="94" t="s">
        <v>39</v>
      </c>
      <c r="D30" s="89"/>
      <c r="E30" s="89"/>
      <c r="F30" s="89"/>
      <c r="G30" s="89"/>
      <c r="H30" s="89"/>
      <c r="I30" s="31"/>
      <c r="J30" s="31"/>
      <c r="K30" s="31"/>
      <c r="L30" s="31"/>
      <c r="M30" s="31"/>
      <c r="N30" s="31"/>
      <c r="O30" s="31"/>
      <c r="P30" s="31"/>
      <c r="Q30" s="100"/>
    </row>
    <row r="31" spans="1:17" ht="9" customHeight="1">
      <c r="A31" s="80"/>
      <c r="B31" s="99"/>
      <c r="C31" s="94"/>
      <c r="D31" s="89"/>
      <c r="E31" s="89"/>
      <c r="F31" s="89"/>
      <c r="G31" s="89"/>
      <c r="H31" s="89"/>
      <c r="I31" s="31"/>
      <c r="J31" s="31"/>
      <c r="K31" s="31"/>
      <c r="L31" s="31"/>
      <c r="M31" s="31"/>
      <c r="N31" s="31"/>
      <c r="O31" s="31"/>
      <c r="P31" s="31"/>
      <c r="Q31" s="100"/>
    </row>
    <row r="32" spans="1:17">
      <c r="A32" s="80"/>
      <c r="B32" s="99"/>
      <c r="C32" s="94" t="s">
        <v>34</v>
      </c>
      <c r="D32" s="89"/>
      <c r="E32" s="89"/>
      <c r="F32" s="89"/>
      <c r="G32" s="89"/>
      <c r="H32" s="89"/>
      <c r="I32" s="31"/>
      <c r="J32" s="31"/>
      <c r="K32" s="31"/>
      <c r="L32" s="31"/>
      <c r="M32" s="31"/>
      <c r="N32" s="31"/>
      <c r="O32" s="31"/>
      <c r="P32" s="31"/>
      <c r="Q32" s="100"/>
    </row>
    <row r="33" spans="1:17">
      <c r="A33" s="80"/>
      <c r="B33" s="99"/>
      <c r="C33" s="94" t="s">
        <v>45</v>
      </c>
      <c r="D33" s="89"/>
      <c r="E33" s="89"/>
      <c r="F33" s="89"/>
      <c r="G33" s="89"/>
      <c r="H33" s="89"/>
      <c r="I33" s="31"/>
      <c r="J33" s="31"/>
      <c r="K33" s="31"/>
      <c r="L33" s="31"/>
      <c r="M33" s="31"/>
      <c r="N33" s="31"/>
      <c r="O33" s="31"/>
      <c r="P33" s="31"/>
      <c r="Q33" s="100"/>
    </row>
    <row r="34" spans="1:17">
      <c r="A34" s="80"/>
      <c r="B34" s="99"/>
      <c r="C34" s="94" t="s">
        <v>48</v>
      </c>
      <c r="D34" s="89"/>
      <c r="E34" s="89"/>
      <c r="F34" s="89"/>
      <c r="G34" s="89"/>
      <c r="H34" s="89"/>
      <c r="I34" s="31"/>
      <c r="J34" s="31"/>
      <c r="K34" s="31"/>
      <c r="L34" s="31"/>
      <c r="M34" s="31"/>
      <c r="N34" s="31"/>
      <c r="O34" s="31"/>
      <c r="P34" s="31"/>
      <c r="Q34" s="100"/>
    </row>
    <row r="35" spans="1:17">
      <c r="A35" s="80"/>
      <c r="B35" s="99"/>
      <c r="C35" s="94" t="s">
        <v>49</v>
      </c>
      <c r="D35" s="89"/>
      <c r="E35" s="89"/>
      <c r="F35" s="89"/>
      <c r="G35" s="89"/>
      <c r="H35" s="89"/>
      <c r="I35" s="31"/>
      <c r="J35" s="31"/>
      <c r="K35" s="31"/>
      <c r="L35" s="31"/>
      <c r="M35" s="31"/>
      <c r="N35" s="31"/>
      <c r="O35" s="31"/>
      <c r="P35" s="31"/>
      <c r="Q35" s="100"/>
    </row>
    <row r="36" spans="1:17" ht="4.5" customHeight="1">
      <c r="A36" s="80"/>
      <c r="B36" s="99"/>
      <c r="C36" s="89"/>
      <c r="D36" s="89"/>
      <c r="E36" s="89"/>
      <c r="F36" s="89"/>
      <c r="G36" s="89"/>
      <c r="H36" s="89"/>
      <c r="I36" s="31"/>
      <c r="J36" s="31"/>
      <c r="K36" s="31"/>
      <c r="L36" s="31"/>
      <c r="M36" s="31"/>
      <c r="N36" s="31"/>
      <c r="O36" s="31"/>
      <c r="P36" s="31"/>
      <c r="Q36" s="100"/>
    </row>
    <row r="37" spans="1:17" ht="18" thickBot="1">
      <c r="A37" s="80"/>
      <c r="B37" s="99"/>
      <c r="C37" s="89"/>
      <c r="D37" s="90"/>
      <c r="E37" s="90"/>
      <c r="F37" s="164" t="s">
        <v>35</v>
      </c>
      <c r="G37" s="165"/>
      <c r="H37" s="139" t="s">
        <v>36</v>
      </c>
      <c r="I37" s="31"/>
      <c r="J37" s="31"/>
      <c r="K37" s="31"/>
      <c r="L37" s="31"/>
      <c r="M37" s="31"/>
      <c r="N37" s="31"/>
      <c r="O37" s="31"/>
      <c r="P37" s="31"/>
      <c r="Q37" s="100"/>
    </row>
    <row r="38" spans="1:17" ht="18" thickBot="1">
      <c r="A38" s="80"/>
      <c r="B38" s="99"/>
      <c r="C38" s="147" t="s">
        <v>79</v>
      </c>
      <c r="D38" s="147"/>
      <c r="E38" s="147"/>
      <c r="F38" s="148"/>
      <c r="G38" s="149"/>
      <c r="H38" s="140">
        <f>IF(F38&lt;1300000,IF(F38-600000&lt;0,0,F38-600000),IF(AND(F38&gt;=1300000,F38&lt;4100000),F38*0.75-275000,IF(AND(F38&gt;=4100000,F38&lt;7700000),F38*0.85-685000,IF(F38&gt;=7700000,F38*0.95-1455000))))</f>
        <v>0</v>
      </c>
      <c r="I38" s="31"/>
      <c r="J38" s="31"/>
      <c r="K38" s="31"/>
      <c r="L38" s="31"/>
      <c r="M38" s="31"/>
      <c r="N38" s="31"/>
      <c r="O38" s="31"/>
      <c r="P38" s="31"/>
      <c r="Q38" s="100"/>
    </row>
    <row r="39" spans="1:17" ht="18" thickBot="1">
      <c r="A39" s="80"/>
      <c r="B39" s="99"/>
      <c r="C39" s="147" t="s">
        <v>80</v>
      </c>
      <c r="D39" s="147"/>
      <c r="E39" s="147"/>
      <c r="F39" s="150"/>
      <c r="G39" s="151"/>
      <c r="H39" s="140">
        <f>IF(F39&lt;3300000,IF(F39-1100000&lt;0,0,F39-1100000),IF(AND(F39&gt;=3300000,F39&lt;4100000),F39*0.75-275000,IF(AND(F39&gt;=4100000,F39&lt;7700000),F39*0.85-685000,IF(F39&gt;=7700000,F39*0.95-1455000))))</f>
        <v>0</v>
      </c>
      <c r="I39" s="31"/>
      <c r="J39" s="31"/>
      <c r="K39" s="31"/>
      <c r="L39" s="31"/>
      <c r="M39" s="31"/>
      <c r="N39" s="31"/>
      <c r="O39" s="31"/>
      <c r="P39" s="31"/>
      <c r="Q39" s="100"/>
    </row>
    <row r="40" spans="1:17" ht="9" customHeight="1">
      <c r="A40" s="80"/>
      <c r="B40" s="99"/>
      <c r="C40" s="89"/>
      <c r="D40" s="89"/>
      <c r="E40" s="89"/>
      <c r="F40" s="89"/>
      <c r="G40" s="89"/>
      <c r="H40" s="89"/>
      <c r="I40" s="31"/>
      <c r="J40" s="31"/>
      <c r="K40" s="31"/>
      <c r="L40" s="31"/>
      <c r="M40" s="31"/>
      <c r="N40" s="31"/>
      <c r="O40" s="31"/>
      <c r="P40" s="31"/>
      <c r="Q40" s="100"/>
    </row>
    <row r="41" spans="1:17">
      <c r="A41" s="80"/>
      <c r="B41" s="99"/>
      <c r="C41" s="89" t="s">
        <v>55</v>
      </c>
      <c r="D41" s="89"/>
      <c r="E41" s="89"/>
      <c r="F41" s="89"/>
      <c r="G41" s="89"/>
      <c r="H41" s="89"/>
      <c r="I41" s="31"/>
      <c r="J41" s="31"/>
      <c r="K41" s="31"/>
      <c r="L41" s="31"/>
      <c r="M41" s="31"/>
      <c r="N41" s="31"/>
      <c r="O41" s="31"/>
      <c r="P41" s="31"/>
      <c r="Q41" s="100"/>
    </row>
    <row r="42" spans="1:17">
      <c r="A42" s="80"/>
      <c r="B42" s="99"/>
      <c r="C42" s="89" t="s">
        <v>56</v>
      </c>
      <c r="D42" s="89"/>
      <c r="E42" s="89"/>
      <c r="F42" s="89"/>
      <c r="G42" s="89"/>
      <c r="H42" s="89"/>
      <c r="I42" s="31"/>
      <c r="J42" s="31"/>
      <c r="K42" s="31"/>
      <c r="L42" s="31"/>
      <c r="M42" s="31"/>
      <c r="N42" s="31"/>
      <c r="O42" s="31"/>
      <c r="P42" s="31"/>
      <c r="Q42" s="100"/>
    </row>
    <row r="43" spans="1:17">
      <c r="A43" s="80"/>
      <c r="B43" s="99"/>
      <c r="C43" s="89" t="s">
        <v>71</v>
      </c>
      <c r="D43" s="89"/>
      <c r="E43" s="89"/>
      <c r="F43" s="89"/>
      <c r="G43" s="89"/>
      <c r="H43" s="89"/>
      <c r="I43" s="31"/>
      <c r="J43" s="31"/>
      <c r="K43" s="31"/>
      <c r="L43" s="31"/>
      <c r="M43" s="31"/>
      <c r="N43" s="31"/>
      <c r="O43" s="31"/>
      <c r="P43" s="31"/>
      <c r="Q43" s="100"/>
    </row>
    <row r="44" spans="1:17">
      <c r="A44" s="80"/>
      <c r="B44" s="99"/>
      <c r="C44" s="89" t="s">
        <v>72</v>
      </c>
      <c r="D44" s="89"/>
      <c r="E44" s="89"/>
      <c r="F44" s="89"/>
      <c r="G44" s="89"/>
      <c r="H44" s="89"/>
      <c r="I44" s="31"/>
      <c r="J44" s="31"/>
      <c r="K44" s="31"/>
      <c r="L44" s="31"/>
      <c r="M44" s="31"/>
      <c r="N44" s="31"/>
      <c r="O44" s="31"/>
      <c r="P44" s="31"/>
      <c r="Q44" s="100"/>
    </row>
    <row r="45" spans="1:17" ht="18" thickBot="1">
      <c r="A45" s="80"/>
      <c r="B45" s="101"/>
      <c r="C45" s="102" t="s">
        <v>47</v>
      </c>
      <c r="D45" s="102"/>
      <c r="E45" s="102"/>
      <c r="F45" s="102"/>
      <c r="G45" s="102"/>
      <c r="H45" s="102"/>
      <c r="I45" s="103"/>
      <c r="J45" s="103"/>
      <c r="K45" s="103"/>
      <c r="L45" s="103"/>
      <c r="M45" s="103"/>
      <c r="N45" s="103"/>
      <c r="O45" s="103"/>
      <c r="P45" s="103"/>
      <c r="Q45" s="104"/>
    </row>
    <row r="48" spans="1:17" s="37" customFormat="1" ht="33" customHeight="1">
      <c r="B48" s="68"/>
      <c r="P48" s="142" t="s">
        <v>81</v>
      </c>
    </row>
    <row r="49" spans="2:24" s="37" customFormat="1" ht="13.5" customHeight="1" thickBot="1"/>
    <row r="50" spans="2:24" s="37" customFormat="1" ht="13.5" customHeight="1">
      <c r="B50" s="68"/>
      <c r="I50" s="156"/>
      <c r="J50" s="156"/>
      <c r="K50" s="156"/>
      <c r="L50" s="156"/>
      <c r="M50" s="156"/>
      <c r="N50" s="156"/>
      <c r="O50" s="156"/>
      <c r="P50" s="143">
        <f>【印刷用】税額計算表!M49</f>
        <v>444800</v>
      </c>
      <c r="Q50" s="146" t="s">
        <v>46</v>
      </c>
    </row>
    <row r="51" spans="2:24" s="37" customFormat="1">
      <c r="C51" s="69"/>
      <c r="I51" s="156"/>
      <c r="J51" s="156"/>
      <c r="K51" s="156"/>
      <c r="L51" s="156"/>
      <c r="M51" s="156"/>
      <c r="N51" s="156"/>
      <c r="O51" s="156"/>
      <c r="P51" s="144"/>
      <c r="Q51" s="146"/>
    </row>
    <row r="52" spans="2:24" s="37" customFormat="1" ht="13.5" customHeight="1" thickBot="1">
      <c r="B52" s="70">
        <v>2</v>
      </c>
      <c r="C52" s="71"/>
      <c r="I52" s="156"/>
      <c r="J52" s="156"/>
      <c r="K52" s="156"/>
      <c r="L52" s="156"/>
      <c r="M52" s="156"/>
      <c r="N52" s="156"/>
      <c r="O52" s="156"/>
      <c r="P52" s="145"/>
      <c r="Q52" s="146"/>
    </row>
    <row r="53" spans="2:24" s="37" customFormat="1" ht="13.5">
      <c r="B53" s="70">
        <v>3</v>
      </c>
      <c r="C53" s="72"/>
      <c r="V53" s="38"/>
      <c r="W53" s="38"/>
      <c r="X53" s="38"/>
    </row>
    <row r="54" spans="2:24" s="37" customFormat="1" ht="13.5">
      <c r="B54" s="73">
        <v>4</v>
      </c>
      <c r="C54" s="74"/>
      <c r="F54" s="38"/>
      <c r="G54" s="38"/>
      <c r="H54" s="38"/>
      <c r="I54" s="38"/>
      <c r="J54" s="38"/>
      <c r="K54" s="38"/>
      <c r="L54" s="38"/>
      <c r="M54" s="38"/>
      <c r="N54" s="38"/>
      <c r="O54" s="38"/>
      <c r="P54" s="38"/>
      <c r="Q54" s="38"/>
      <c r="R54" s="38"/>
      <c r="S54" s="38"/>
      <c r="T54" s="38"/>
      <c r="U54" s="38"/>
      <c r="V54" s="39"/>
      <c r="W54" s="39"/>
      <c r="X54" s="39"/>
    </row>
    <row r="55" spans="2:24" s="37" customFormat="1" ht="13.5" customHeight="1">
      <c r="B55" s="73"/>
      <c r="C55" s="74"/>
      <c r="F55" s="39"/>
      <c r="G55" s="39"/>
      <c r="H55" s="39"/>
      <c r="I55" s="39"/>
      <c r="J55" s="39"/>
      <c r="K55" s="39"/>
      <c r="L55" s="39"/>
      <c r="M55" s="39"/>
      <c r="N55" s="39"/>
      <c r="O55" s="39"/>
      <c r="P55" s="39"/>
      <c r="Q55" s="39"/>
      <c r="R55" s="39"/>
      <c r="S55" s="39"/>
      <c r="T55" s="39"/>
      <c r="U55" s="39"/>
    </row>
    <row r="56" spans="2:24" s="37" customFormat="1" ht="13.5" customHeight="1">
      <c r="B56" s="70">
        <v>5</v>
      </c>
      <c r="C56" s="75"/>
    </row>
    <row r="57" spans="2:24" s="37" customFormat="1" ht="13.5" customHeight="1">
      <c r="B57" s="70">
        <v>7</v>
      </c>
      <c r="C57" s="76"/>
    </row>
    <row r="58" spans="2:24" ht="12" customHeight="1"/>
  </sheetData>
  <sheetProtection algorithmName="SHA-512" hashValue="WmuQNnknR0l8/8PXEwh+pG70k1mNoB1k6fOP0RQ8XdSHeLSQp+DTxvGfkPnXC26iewfIvD3v7eGIUmDqMMAH2A==" saltValue="LXAUZze9Vf/lMHZ7RifjEA==" spinCount="100000" sheet="1" objects="1" scenarios="1"/>
  <mergeCells count="18">
    <mergeCell ref="F5:H5"/>
    <mergeCell ref="C20:D20"/>
    <mergeCell ref="K8:L8"/>
    <mergeCell ref="K7:L7"/>
    <mergeCell ref="I50:O52"/>
    <mergeCell ref="C13:E13"/>
    <mergeCell ref="D15:E15"/>
    <mergeCell ref="K11:L11"/>
    <mergeCell ref="K10:L10"/>
    <mergeCell ref="I7:I12"/>
    <mergeCell ref="F37:G37"/>
    <mergeCell ref="D14:E14"/>
    <mergeCell ref="P50:P52"/>
    <mergeCell ref="Q50:Q52"/>
    <mergeCell ref="C38:E38"/>
    <mergeCell ref="C39:E39"/>
    <mergeCell ref="F38:G38"/>
    <mergeCell ref="F39:G39"/>
  </mergeCells>
  <phoneticPr fontId="1"/>
  <dataValidations xWindow="892" yWindow="242" count="7">
    <dataValidation type="list" allowBlank="1" showInputMessage="1" showErrorMessage="1" error="世帯主が社会保険に加入している場合（擬制世帯主）は【　１　】を選択してください。" prompt="世帯主が社会保険に加入している場合（擬制世帯主）は【　１　】を選択してください。_x000a_▼をクリックするとリストが表示されます。" sqref="D16">
      <formula1>"　,1"</formula1>
    </dataValidation>
    <dataValidation type="date" allowBlank="1" showInputMessage="1" showErrorMessage="1" error="ここは日付以外の入力はできません。_x000a_生年月日を／で区切って入力してください。_x000a_【例】1980/1/1　(または S55.1.1)_x000a__x000a_" prompt="生年月日を入力してください。_x000a_　【例】1980/1/1_x000a_  (または S55.1.1)_x000a_※75歳以上の方は後期_x000a_高齢者医療保険制度の_x000a_該当になります。" sqref="D7:D12">
      <formula1>13607</formula1>
      <formula2>TODAY()</formula2>
    </dataValidation>
    <dataValidation type="list" allowBlank="1" showDropDown="1" showErrorMessage="1" prompt="総所得金額【Ａ】と法定軽減基準所得額早見表_x000a_を参考に２（割）・５（割）・７（割）を選択してください。_x000a_該当しない場合は０を選択してください。_x000a_▼をクリックするとリストが表示されます。" sqref="I7:I12">
      <formula1>"0,2,5,7"</formula1>
    </dataValidation>
    <dataValidation type="whole" operator="greaterThanOrEqual" allowBlank="1" showInputMessage="1" showErrorMessage="1" error="ここは数字以外の入力はできません。_x000a_加入者の総所得金額を数字で入力してください。" sqref="F7:F12">
      <formula1>0</formula1>
    </dataValidation>
    <dataValidation type="whole" operator="greaterThanOrEqual" allowBlank="1" showInputMessage="1" showErrorMessage="1" error="ここは数字以外の入力はできません。_x000a_世帯主が国保加入者ではない場合、総所得金額を数字で入力してください。" sqref="D15:E15">
      <formula1>0</formula1>
    </dataValidation>
    <dataValidation type="whole" operator="greaterThanOrEqual" allowBlank="1" showInputMessage="1" showErrorMessage="1" error="ここは数字以外の入力はできません。_x000a_公的年金の収入合計額を入力してください。" sqref="F38:G39">
      <formula1>0</formula1>
    </dataValidation>
    <dataValidation type="list" allowBlank="1" showInputMessage="1" showErrorMessage="1" prompt="世帯主と被保険者及び旧国保被保険者の中で、給与収入が55万円を超える方、または、公的年金等の支給額が60万円を超える方(65歳以上の場合125万円を超える方)の人数が2人以上の場合、人数を選択してください。" sqref="D17">
      <formula1>"1,2,3,4,5,6"</formula1>
    </dataValidation>
  </dataValidations>
  <printOptions horizontalCentered="1"/>
  <pageMargins left="0.25" right="0.25" top="0.75" bottom="0.75" header="0.3" footer="0.3"/>
  <pageSetup paperSize="9" scale="60" orientation="landscape" horizontalDpi="300" verticalDpi="300" r:id="rId1"/>
  <headerFooter>
    <oddHeader>&amp;R&amp;A</oddHead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49"/>
  <sheetViews>
    <sheetView showZeros="0" topLeftCell="A29" zoomScale="85" zoomScaleNormal="85" workbookViewId="0">
      <selection activeCell="M49" sqref="M49"/>
    </sheetView>
  </sheetViews>
  <sheetFormatPr defaultRowHeight="13.5"/>
  <cols>
    <col min="1" max="1" width="2.625" style="63" customWidth="1"/>
    <col min="2" max="2" width="13.625" style="63" customWidth="1"/>
    <col min="3" max="13" width="11.25" style="63" customWidth="1"/>
    <col min="14" max="16384" width="9" style="63"/>
  </cols>
  <sheetData>
    <row r="1" spans="2:14" s="40" customFormat="1" hidden="1">
      <c r="I1" s="41"/>
      <c r="J1" s="42"/>
      <c r="L1" s="41" t="s">
        <v>16</v>
      </c>
      <c r="M1" s="40">
        <f>【入力用シート】!I7</f>
        <v>0</v>
      </c>
    </row>
    <row r="2" spans="2:14" s="40" customFormat="1" ht="13.5" customHeight="1">
      <c r="B2" s="168" t="s">
        <v>82</v>
      </c>
      <c r="C2" s="168"/>
      <c r="D2" s="168"/>
      <c r="E2" s="168"/>
      <c r="F2" s="168"/>
      <c r="G2" s="168"/>
      <c r="I2" s="134"/>
      <c r="J2" s="135"/>
      <c r="K2" s="135"/>
      <c r="L2" s="135"/>
    </row>
    <row r="3" spans="2:14" s="40" customFormat="1" ht="13.5" customHeight="1">
      <c r="B3" s="168"/>
      <c r="C3" s="168"/>
      <c r="D3" s="168"/>
      <c r="E3" s="168"/>
      <c r="F3" s="168"/>
      <c r="G3" s="168"/>
      <c r="I3" s="136"/>
      <c r="J3" s="136"/>
      <c r="K3" s="136"/>
      <c r="L3" s="136"/>
    </row>
    <row r="4" spans="2:14" s="40" customFormat="1">
      <c r="B4" s="43" t="s">
        <v>58</v>
      </c>
      <c r="C4" s="44"/>
      <c r="D4" s="44"/>
      <c r="E4" s="44"/>
      <c r="F4" s="44"/>
      <c r="G4" s="44"/>
      <c r="H4" s="44"/>
      <c r="I4" s="45"/>
      <c r="J4" s="46" t="s">
        <v>0</v>
      </c>
      <c r="K4" s="46" t="s">
        <v>14</v>
      </c>
      <c r="L4" s="46" t="s">
        <v>13</v>
      </c>
    </row>
    <row r="5" spans="2:14" s="40" customFormat="1">
      <c r="B5" s="44" t="s">
        <v>59</v>
      </c>
      <c r="C5" s="44"/>
      <c r="D5" s="47"/>
      <c r="E5" s="47"/>
      <c r="F5" s="47"/>
      <c r="G5" s="48"/>
      <c r="H5" s="48"/>
      <c r="I5" s="49" t="s">
        <v>1</v>
      </c>
      <c r="J5" s="50">
        <v>0.06</v>
      </c>
      <c r="K5" s="50">
        <v>2.5999999999999999E-2</v>
      </c>
      <c r="L5" s="50">
        <v>2.3E-2</v>
      </c>
    </row>
    <row r="6" spans="2:14" s="40" customFormat="1">
      <c r="B6" s="44" t="s">
        <v>60</v>
      </c>
      <c r="C6" s="43"/>
      <c r="I6" s="51" t="s">
        <v>4</v>
      </c>
      <c r="J6" s="52">
        <v>19700</v>
      </c>
      <c r="K6" s="52">
        <v>8800</v>
      </c>
      <c r="L6" s="52">
        <v>10600</v>
      </c>
      <c r="N6" s="41"/>
    </row>
    <row r="7" spans="2:14" s="40" customFormat="1">
      <c r="B7" s="44" t="s">
        <v>61</v>
      </c>
      <c r="C7" s="43"/>
      <c r="I7" s="53" t="s">
        <v>5</v>
      </c>
      <c r="J7" s="54">
        <v>15000</v>
      </c>
      <c r="K7" s="54">
        <v>6700</v>
      </c>
      <c r="L7" s="54">
        <v>5700</v>
      </c>
    </row>
    <row r="8" spans="2:14" s="40" customFormat="1">
      <c r="B8" s="43" t="s">
        <v>62</v>
      </c>
      <c r="C8" s="43"/>
      <c r="I8" s="46" t="s">
        <v>15</v>
      </c>
      <c r="J8" s="55">
        <v>660000</v>
      </c>
      <c r="K8" s="55">
        <v>260000</v>
      </c>
      <c r="L8" s="55">
        <v>170000</v>
      </c>
    </row>
    <row r="9" spans="2:14" s="40" customFormat="1">
      <c r="B9" s="43" t="s">
        <v>63</v>
      </c>
      <c r="C9" s="43"/>
    </row>
    <row r="10" spans="2:14" s="40" customFormat="1">
      <c r="B10" s="43"/>
      <c r="C10" s="43"/>
      <c r="I10" s="56"/>
      <c r="J10" s="132"/>
      <c r="K10" s="132"/>
      <c r="L10" s="132"/>
    </row>
    <row r="11" spans="2:14" s="40" customFormat="1" ht="9.75" customHeight="1"/>
    <row r="12" spans="2:14" s="40" customFormat="1" ht="15" customHeight="1">
      <c r="B12" s="169" t="s">
        <v>0</v>
      </c>
      <c r="C12" s="171" t="s">
        <v>1</v>
      </c>
      <c r="D12" s="172"/>
      <c r="E12" s="171" t="s">
        <v>4</v>
      </c>
      <c r="F12" s="172"/>
      <c r="G12" s="173" t="s">
        <v>5</v>
      </c>
      <c r="H12" s="174"/>
      <c r="I12" s="177" t="s">
        <v>6</v>
      </c>
      <c r="J12" s="49" t="s">
        <v>7</v>
      </c>
      <c r="K12" s="169" t="s">
        <v>9</v>
      </c>
      <c r="L12" s="169" t="s">
        <v>10</v>
      </c>
    </row>
    <row r="13" spans="2:14" s="40" customFormat="1" ht="15" customHeight="1" thickBot="1">
      <c r="B13" s="170"/>
      <c r="C13" s="57" t="s">
        <v>2</v>
      </c>
      <c r="D13" s="58" t="s">
        <v>3</v>
      </c>
      <c r="E13" s="57" t="s">
        <v>3</v>
      </c>
      <c r="F13" s="58" t="s">
        <v>64</v>
      </c>
      <c r="G13" s="57" t="s">
        <v>3</v>
      </c>
      <c r="H13" s="58" t="s">
        <v>64</v>
      </c>
      <c r="I13" s="178"/>
      <c r="J13" s="59" t="s">
        <v>8</v>
      </c>
      <c r="K13" s="170"/>
      <c r="L13" s="170"/>
    </row>
    <row r="14" spans="2:14" s="40" customFormat="1" ht="14.25" thickTop="1">
      <c r="B14" s="1" t="str">
        <f>IF(【入力用シート】!C7="","",【入力用シート】!C7)</f>
        <v>酒田　太郎</v>
      </c>
      <c r="C14" s="3">
        <f>【入力用シート】!H7</f>
        <v>2570000</v>
      </c>
      <c r="D14" s="2">
        <f t="shared" ref="D14:D19" si="0">C14*$J$5</f>
        <v>154200</v>
      </c>
      <c r="E14" s="3">
        <f t="shared" ref="E14:E19" si="1">L14*$J$6</f>
        <v>19700</v>
      </c>
      <c r="F14" s="4">
        <f>E14/10*【入力用シート】!$I$7</f>
        <v>0</v>
      </c>
      <c r="G14" s="3">
        <f>L14*$J$7</f>
        <v>15000</v>
      </c>
      <c r="H14" s="2">
        <f>G14/10*【入力用シート】!$I$7</f>
        <v>0</v>
      </c>
      <c r="I14" s="5">
        <f t="shared" ref="I14:I19" si="2">D14+E14-F14+G14-H14</f>
        <v>188900</v>
      </c>
      <c r="J14" s="5">
        <f t="shared" ref="J14:J19" si="3">IF(L14=1,12,0)</f>
        <v>12</v>
      </c>
      <c r="K14" s="5">
        <f t="shared" ref="K14:K19" si="4">ROUNDDOWN(I14*J14/12,-2)</f>
        <v>188900</v>
      </c>
      <c r="L14" s="5">
        <f>IF(【入力用シート】!C7="",,1)</f>
        <v>1</v>
      </c>
    </row>
    <row r="15" spans="2:14" s="40" customFormat="1">
      <c r="B15" s="1" t="str">
        <f>IF(【入力用シート】!C8="","",【入力用シート】!C8)</f>
        <v>酒田　花子</v>
      </c>
      <c r="C15" s="6">
        <f>【入力用シート】!H8</f>
        <v>20000</v>
      </c>
      <c r="D15" s="2">
        <f t="shared" si="0"/>
        <v>1200</v>
      </c>
      <c r="E15" s="6">
        <f t="shared" si="1"/>
        <v>19700</v>
      </c>
      <c r="F15" s="2">
        <f>E15/10*【入力用シート】!$I$7</f>
        <v>0</v>
      </c>
      <c r="G15" s="6"/>
      <c r="H15" s="2">
        <f>G15/10*【入力用シート】!$I$7</f>
        <v>0</v>
      </c>
      <c r="I15" s="5">
        <f t="shared" si="2"/>
        <v>20900</v>
      </c>
      <c r="J15" s="5">
        <f t="shared" si="3"/>
        <v>12</v>
      </c>
      <c r="K15" s="5">
        <f t="shared" si="4"/>
        <v>20900</v>
      </c>
      <c r="L15" s="16">
        <f>IF(【入力用シート】!C8="",,1)</f>
        <v>1</v>
      </c>
    </row>
    <row r="16" spans="2:14" s="40" customFormat="1">
      <c r="B16" s="1" t="str">
        <f>IF(【入力用シート】!C9="","",【入力用シート】!C9)</f>
        <v>酒田　次郎</v>
      </c>
      <c r="C16" s="6">
        <f>【入力用シート】!H9</f>
        <v>0</v>
      </c>
      <c r="D16" s="2">
        <f t="shared" si="0"/>
        <v>0</v>
      </c>
      <c r="E16" s="6">
        <f t="shared" si="1"/>
        <v>19700</v>
      </c>
      <c r="F16" s="2">
        <f>E16/10*【入力用シート】!$I$7</f>
        <v>0</v>
      </c>
      <c r="G16" s="6"/>
      <c r="H16" s="2">
        <f>G16/10*【入力用シート】!$I$7</f>
        <v>0</v>
      </c>
      <c r="I16" s="5">
        <f t="shared" si="2"/>
        <v>19700</v>
      </c>
      <c r="J16" s="5">
        <f t="shared" si="3"/>
        <v>12</v>
      </c>
      <c r="K16" s="5">
        <f t="shared" si="4"/>
        <v>19700</v>
      </c>
      <c r="L16" s="16">
        <f>IF(【入力用シート】!C9="",,1)</f>
        <v>1</v>
      </c>
    </row>
    <row r="17" spans="2:13" s="40" customFormat="1">
      <c r="B17" s="1" t="str">
        <f>IF(【入力用シート】!C10="","",【入力用シート】!C10)</f>
        <v>酒田　三郎</v>
      </c>
      <c r="C17" s="6">
        <f>【入力用シート】!H10</f>
        <v>0</v>
      </c>
      <c r="D17" s="2">
        <f t="shared" si="0"/>
        <v>0</v>
      </c>
      <c r="E17" s="6">
        <f t="shared" si="1"/>
        <v>19700</v>
      </c>
      <c r="F17" s="2">
        <f>E17/10*【入力用シート】!$I$7</f>
        <v>0</v>
      </c>
      <c r="G17" s="6"/>
      <c r="H17" s="2">
        <f>G17/10*【入力用シート】!$I$7</f>
        <v>0</v>
      </c>
      <c r="I17" s="5">
        <f t="shared" si="2"/>
        <v>19700</v>
      </c>
      <c r="J17" s="5">
        <f t="shared" si="3"/>
        <v>12</v>
      </c>
      <c r="K17" s="5">
        <f t="shared" si="4"/>
        <v>19700</v>
      </c>
      <c r="L17" s="16">
        <f>IF(【入力用シート】!C10="",,1)</f>
        <v>1</v>
      </c>
    </row>
    <row r="18" spans="2:13" s="40" customFormat="1">
      <c r="B18" s="1" t="str">
        <f>IF(【入力用シート】!C11="","",【入力用シート】!C11)</f>
        <v/>
      </c>
      <c r="C18" s="6">
        <f>【入力用シート】!H11</f>
        <v>0</v>
      </c>
      <c r="D18" s="2">
        <f t="shared" si="0"/>
        <v>0</v>
      </c>
      <c r="E18" s="6">
        <f t="shared" si="1"/>
        <v>0</v>
      </c>
      <c r="F18" s="2">
        <f>E18/10*【入力用シート】!$I$7</f>
        <v>0</v>
      </c>
      <c r="G18" s="6"/>
      <c r="H18" s="2">
        <f>G18/10*【入力用シート】!$I$7</f>
        <v>0</v>
      </c>
      <c r="I18" s="5">
        <f t="shared" si="2"/>
        <v>0</v>
      </c>
      <c r="J18" s="5">
        <f t="shared" si="3"/>
        <v>0</v>
      </c>
      <c r="K18" s="5">
        <f t="shared" si="4"/>
        <v>0</v>
      </c>
      <c r="L18" s="16">
        <f>IF(【入力用シート】!C11="",,1)</f>
        <v>0</v>
      </c>
    </row>
    <row r="19" spans="2:13" s="40" customFormat="1">
      <c r="B19" s="7" t="str">
        <f>IF(【入力用シート】!C12="","",【入力用シート】!C12)</f>
        <v/>
      </c>
      <c r="C19" s="9">
        <f>【入力用シート】!H12</f>
        <v>0</v>
      </c>
      <c r="D19" s="8">
        <f t="shared" si="0"/>
        <v>0</v>
      </c>
      <c r="E19" s="9">
        <f t="shared" si="1"/>
        <v>0</v>
      </c>
      <c r="F19" s="8">
        <f>E19/10*【入力用シート】!$I$7</f>
        <v>0</v>
      </c>
      <c r="G19" s="9"/>
      <c r="H19" s="8">
        <f>G19/10*【入力用シート】!$I$7</f>
        <v>0</v>
      </c>
      <c r="I19" s="10">
        <f t="shared" si="2"/>
        <v>0</v>
      </c>
      <c r="J19" s="5">
        <f t="shared" si="3"/>
        <v>0</v>
      </c>
      <c r="K19" s="5">
        <f t="shared" si="4"/>
        <v>0</v>
      </c>
      <c r="L19" s="10">
        <f>IF(【入力用シート】!C12="",,1)</f>
        <v>0</v>
      </c>
    </row>
    <row r="20" spans="2:13" s="40" customFormat="1" ht="15" customHeight="1">
      <c r="J20" s="46" t="s">
        <v>12</v>
      </c>
      <c r="K20" s="11">
        <f>IF(SUM(I14:I19)&gt;=J8,J8,ROUNDDOWN(SUM(I14:I19),-2))</f>
        <v>249200</v>
      </c>
      <c r="M20" s="12"/>
    </row>
    <row r="21" spans="2:13" s="40" customFormat="1" ht="9.75" customHeight="1"/>
    <row r="22" spans="2:13" s="40" customFormat="1" ht="15" customHeight="1">
      <c r="B22" s="169" t="s">
        <v>11</v>
      </c>
      <c r="C22" s="171" t="s">
        <v>1</v>
      </c>
      <c r="D22" s="172"/>
      <c r="E22" s="171" t="s">
        <v>4</v>
      </c>
      <c r="F22" s="172"/>
      <c r="G22" s="173" t="s">
        <v>5</v>
      </c>
      <c r="H22" s="174"/>
      <c r="I22" s="177" t="s">
        <v>6</v>
      </c>
      <c r="J22" s="49" t="s">
        <v>7</v>
      </c>
      <c r="K22" s="169" t="s">
        <v>9</v>
      </c>
      <c r="L22" s="56"/>
    </row>
    <row r="23" spans="2:13" s="40" customFormat="1" ht="15" customHeight="1" thickBot="1">
      <c r="B23" s="170"/>
      <c r="C23" s="57" t="s">
        <v>2</v>
      </c>
      <c r="D23" s="58" t="s">
        <v>3</v>
      </c>
      <c r="E23" s="57" t="s">
        <v>3</v>
      </c>
      <c r="F23" s="58" t="s">
        <v>64</v>
      </c>
      <c r="G23" s="57" t="s">
        <v>3</v>
      </c>
      <c r="H23" s="58" t="s">
        <v>64</v>
      </c>
      <c r="I23" s="178"/>
      <c r="J23" s="59" t="s">
        <v>8</v>
      </c>
      <c r="K23" s="170"/>
    </row>
    <row r="24" spans="2:13" s="40" customFormat="1" ht="14.25" thickTop="1">
      <c r="B24" s="1" t="str">
        <f t="shared" ref="B24:B29" si="5">IF(B14="","",B14)</f>
        <v>酒田　太郎</v>
      </c>
      <c r="C24" s="3">
        <f t="shared" ref="C24:C29" si="6">C14</f>
        <v>2570000</v>
      </c>
      <c r="D24" s="2">
        <f t="shared" ref="D24:D29" si="7">C24*$K$5</f>
        <v>66820</v>
      </c>
      <c r="E24" s="3">
        <f t="shared" ref="E24:E29" si="8">L14*$K$6</f>
        <v>8800</v>
      </c>
      <c r="F24" s="4">
        <f>E24/10*【入力用シート】!$I$7</f>
        <v>0</v>
      </c>
      <c r="G24" s="3">
        <f>L14*$K$7</f>
        <v>6700</v>
      </c>
      <c r="H24" s="2">
        <f>G24/10*【入力用シート】!$I$7</f>
        <v>0</v>
      </c>
      <c r="I24" s="5">
        <f t="shared" ref="I24:I29" si="9">D24+E24-F24+G24-H24</f>
        <v>82320</v>
      </c>
      <c r="J24" s="5">
        <f t="shared" ref="J24:J29" si="10">J14</f>
        <v>12</v>
      </c>
      <c r="K24" s="5">
        <f t="shared" ref="K24:K29" si="11">ROUNDDOWN(I24*J24/12,-2)</f>
        <v>82300</v>
      </c>
    </row>
    <row r="25" spans="2:13" s="40" customFormat="1">
      <c r="B25" s="1" t="str">
        <f t="shared" si="5"/>
        <v>酒田　花子</v>
      </c>
      <c r="C25" s="6">
        <f t="shared" si="6"/>
        <v>20000</v>
      </c>
      <c r="D25" s="2">
        <f t="shared" si="7"/>
        <v>520</v>
      </c>
      <c r="E25" s="6">
        <f t="shared" si="8"/>
        <v>8800</v>
      </c>
      <c r="F25" s="2">
        <f>E25/10*【入力用シート】!$I$7</f>
        <v>0</v>
      </c>
      <c r="G25" s="6"/>
      <c r="H25" s="2">
        <f>G25/10*【入力用シート】!$I$7</f>
        <v>0</v>
      </c>
      <c r="I25" s="5">
        <f t="shared" si="9"/>
        <v>9320</v>
      </c>
      <c r="J25" s="5">
        <f t="shared" si="10"/>
        <v>12</v>
      </c>
      <c r="K25" s="5">
        <f t="shared" si="11"/>
        <v>9300</v>
      </c>
    </row>
    <row r="26" spans="2:13" s="40" customFormat="1">
      <c r="B26" s="1" t="str">
        <f t="shared" si="5"/>
        <v>酒田　次郎</v>
      </c>
      <c r="C26" s="6">
        <f t="shared" si="6"/>
        <v>0</v>
      </c>
      <c r="D26" s="2">
        <f t="shared" si="7"/>
        <v>0</v>
      </c>
      <c r="E26" s="6">
        <f t="shared" si="8"/>
        <v>8800</v>
      </c>
      <c r="F26" s="2">
        <f>E26/10*【入力用シート】!$I$7</f>
        <v>0</v>
      </c>
      <c r="G26" s="6"/>
      <c r="H26" s="2">
        <f>G26/10*【入力用シート】!$I$7</f>
        <v>0</v>
      </c>
      <c r="I26" s="5">
        <f t="shared" si="9"/>
        <v>8800</v>
      </c>
      <c r="J26" s="5">
        <f t="shared" si="10"/>
        <v>12</v>
      </c>
      <c r="K26" s="5">
        <f t="shared" si="11"/>
        <v>8800</v>
      </c>
    </row>
    <row r="27" spans="2:13" s="40" customFormat="1">
      <c r="B27" s="1" t="str">
        <f t="shared" si="5"/>
        <v>酒田　三郎</v>
      </c>
      <c r="C27" s="6">
        <f t="shared" si="6"/>
        <v>0</v>
      </c>
      <c r="D27" s="2">
        <f t="shared" si="7"/>
        <v>0</v>
      </c>
      <c r="E27" s="6">
        <f t="shared" si="8"/>
        <v>8800</v>
      </c>
      <c r="F27" s="2">
        <f>E27/10*【入力用シート】!$I$7</f>
        <v>0</v>
      </c>
      <c r="G27" s="6"/>
      <c r="H27" s="2">
        <f>G27/10*【入力用シート】!$I$7</f>
        <v>0</v>
      </c>
      <c r="I27" s="5">
        <f t="shared" si="9"/>
        <v>8800</v>
      </c>
      <c r="J27" s="5">
        <f t="shared" si="10"/>
        <v>12</v>
      </c>
      <c r="K27" s="5">
        <f t="shared" si="11"/>
        <v>8800</v>
      </c>
    </row>
    <row r="28" spans="2:13" s="40" customFormat="1">
      <c r="B28" s="1" t="str">
        <f t="shared" si="5"/>
        <v/>
      </c>
      <c r="C28" s="6">
        <f t="shared" si="6"/>
        <v>0</v>
      </c>
      <c r="D28" s="2">
        <f t="shared" si="7"/>
        <v>0</v>
      </c>
      <c r="E28" s="6">
        <f t="shared" si="8"/>
        <v>0</v>
      </c>
      <c r="F28" s="2">
        <f>E28/10*【入力用シート】!$I$7</f>
        <v>0</v>
      </c>
      <c r="G28" s="6"/>
      <c r="H28" s="2">
        <f>G28/10*【入力用シート】!$I$7</f>
        <v>0</v>
      </c>
      <c r="I28" s="5">
        <f t="shared" si="9"/>
        <v>0</v>
      </c>
      <c r="J28" s="5">
        <f t="shared" si="10"/>
        <v>0</v>
      </c>
      <c r="K28" s="5">
        <f t="shared" si="11"/>
        <v>0</v>
      </c>
    </row>
    <row r="29" spans="2:13" s="40" customFormat="1">
      <c r="B29" s="7" t="str">
        <f t="shared" si="5"/>
        <v/>
      </c>
      <c r="C29" s="9">
        <f t="shared" si="6"/>
        <v>0</v>
      </c>
      <c r="D29" s="8">
        <f t="shared" si="7"/>
        <v>0</v>
      </c>
      <c r="E29" s="9">
        <f t="shared" si="8"/>
        <v>0</v>
      </c>
      <c r="F29" s="8">
        <f>E29/10*【入力用シート】!$I$7</f>
        <v>0</v>
      </c>
      <c r="G29" s="9"/>
      <c r="H29" s="8">
        <f>G29/10*【入力用シート】!$I$7</f>
        <v>0</v>
      </c>
      <c r="I29" s="10">
        <f t="shared" si="9"/>
        <v>0</v>
      </c>
      <c r="J29" s="5">
        <f t="shared" si="10"/>
        <v>0</v>
      </c>
      <c r="K29" s="5">
        <f t="shared" si="11"/>
        <v>0</v>
      </c>
    </row>
    <row r="30" spans="2:13" s="40" customFormat="1" ht="15" customHeight="1">
      <c r="J30" s="46" t="s">
        <v>12</v>
      </c>
      <c r="K30" s="11">
        <f>IF(SUM(I24:I29)&gt;=K8,K8,ROUNDDOWN(SUM(I24:I29),-2))</f>
        <v>109200</v>
      </c>
    </row>
    <row r="31" spans="2:13" s="40" customFormat="1" ht="9.75" customHeight="1"/>
    <row r="32" spans="2:13" s="40" customFormat="1" ht="15" customHeight="1">
      <c r="B32" s="169" t="s">
        <v>13</v>
      </c>
      <c r="C32" s="171" t="s">
        <v>1</v>
      </c>
      <c r="D32" s="172"/>
      <c r="E32" s="171" t="s">
        <v>4</v>
      </c>
      <c r="F32" s="172"/>
      <c r="G32" s="173" t="s">
        <v>5</v>
      </c>
      <c r="H32" s="174"/>
      <c r="I32" s="169" t="s">
        <v>6</v>
      </c>
      <c r="J32" s="49" t="s">
        <v>7</v>
      </c>
      <c r="K32" s="169" t="s">
        <v>9</v>
      </c>
      <c r="L32" s="169" t="s">
        <v>10</v>
      </c>
    </row>
    <row r="33" spans="2:13" s="40" customFormat="1" ht="15" customHeight="1" thickBot="1">
      <c r="B33" s="170"/>
      <c r="C33" s="57" t="s">
        <v>2</v>
      </c>
      <c r="D33" s="58" t="s">
        <v>3</v>
      </c>
      <c r="E33" s="57" t="s">
        <v>3</v>
      </c>
      <c r="F33" s="58" t="s">
        <v>64</v>
      </c>
      <c r="G33" s="57" t="s">
        <v>3</v>
      </c>
      <c r="H33" s="58" t="s">
        <v>64</v>
      </c>
      <c r="I33" s="170"/>
      <c r="J33" s="59" t="s">
        <v>8</v>
      </c>
      <c r="K33" s="170"/>
      <c r="L33" s="170"/>
    </row>
    <row r="34" spans="2:13" s="40" customFormat="1" ht="14.25" thickTop="1">
      <c r="B34" s="1" t="str">
        <f t="shared" ref="B34:B39" si="12">IF(B24="","",B24)</f>
        <v>酒田　太郎</v>
      </c>
      <c r="C34" s="13">
        <f t="shared" ref="C34:C39" si="13">IF(L34=1,C14,0)</f>
        <v>2570000</v>
      </c>
      <c r="D34" s="14">
        <f t="shared" ref="D34:D39" si="14">C34*$L$5</f>
        <v>59110</v>
      </c>
      <c r="E34" s="13">
        <f t="shared" ref="E34:E39" si="15">L34*$L$6</f>
        <v>10600</v>
      </c>
      <c r="F34" s="14">
        <f>E34/10*【入力用シート】!$I$7</f>
        <v>0</v>
      </c>
      <c r="G34" s="13">
        <f>MAX(L34:L39)*L7</f>
        <v>5700</v>
      </c>
      <c r="H34" s="14">
        <f>G34/10*【入力用シート】!$I$7</f>
        <v>0</v>
      </c>
      <c r="I34" s="5">
        <f t="shared" ref="I34:I39" si="16">D34+E34-F34+G34-H34</f>
        <v>75410</v>
      </c>
      <c r="J34" s="15">
        <f t="shared" ref="J34:J39" si="17">IF(L34=1,J14,0)</f>
        <v>12</v>
      </c>
      <c r="K34" s="5">
        <f>ROUNDDOWN(I34*J34/12,-2)</f>
        <v>75400</v>
      </c>
      <c r="L34" s="60">
        <f>IF(AND(40&lt;=【入力用シート】!E7,【入力用シート】!E7&lt;=64),1,0)</f>
        <v>1</v>
      </c>
    </row>
    <row r="35" spans="2:13" s="40" customFormat="1">
      <c r="B35" s="1" t="str">
        <f t="shared" si="12"/>
        <v>酒田　花子</v>
      </c>
      <c r="C35" s="6">
        <f t="shared" si="13"/>
        <v>20000</v>
      </c>
      <c r="D35" s="2">
        <f t="shared" si="14"/>
        <v>460</v>
      </c>
      <c r="E35" s="6">
        <f t="shared" si="15"/>
        <v>10600</v>
      </c>
      <c r="F35" s="2">
        <f>E35/10*【入力用シート】!$I$7</f>
        <v>0</v>
      </c>
      <c r="G35" s="6"/>
      <c r="H35" s="2">
        <f>G35/10*【入力用シート】!$I$7</f>
        <v>0</v>
      </c>
      <c r="I35" s="5">
        <f t="shared" si="16"/>
        <v>11060</v>
      </c>
      <c r="J35" s="5">
        <f t="shared" si="17"/>
        <v>12</v>
      </c>
      <c r="K35" s="5">
        <f>IF(AND($I$34&lt;&gt;"",I35&gt;=1,$J$34=0),ROUNDDOWN(I35*J35/12,-2)+ROUNDDOWN($I$34,-2),ROUNDDOWN(I35*J35/12,-2))</f>
        <v>11000</v>
      </c>
      <c r="L35" s="61">
        <f>IF(AND(40&lt;=【入力用シート】!E8,【入力用シート】!E8&lt;=64),1,0)</f>
        <v>1</v>
      </c>
    </row>
    <row r="36" spans="2:13" s="40" customFormat="1">
      <c r="B36" s="1" t="str">
        <f t="shared" si="12"/>
        <v>酒田　次郎</v>
      </c>
      <c r="C36" s="6">
        <f t="shared" si="13"/>
        <v>0</v>
      </c>
      <c r="D36" s="2">
        <f t="shared" si="14"/>
        <v>0</v>
      </c>
      <c r="E36" s="6">
        <f t="shared" si="15"/>
        <v>0</v>
      </c>
      <c r="F36" s="2">
        <f>E36/10*【入力用シート】!$I$7</f>
        <v>0</v>
      </c>
      <c r="G36" s="6"/>
      <c r="H36" s="2">
        <f>G36/10*【入力用シート】!$I$7</f>
        <v>0</v>
      </c>
      <c r="I36" s="5">
        <f t="shared" si="16"/>
        <v>0</v>
      </c>
      <c r="J36" s="16">
        <f t="shared" si="17"/>
        <v>0</v>
      </c>
      <c r="K36" s="5">
        <f>IF(AND($I$34&lt;&gt;"",I35=0,I36&gt;=1,$J$34=0),ROUNDDOWN(I36*J36/12,-2)+ROUNDDOWN($I$34,-2),ROUNDDOWN(I36*J36/12,-2))</f>
        <v>0</v>
      </c>
      <c r="L36" s="61">
        <f>IF(AND(40&lt;=【入力用シート】!E9,【入力用シート】!E9&lt;=64),1,0)</f>
        <v>0</v>
      </c>
    </row>
    <row r="37" spans="2:13" s="40" customFormat="1">
      <c r="B37" s="1" t="str">
        <f t="shared" si="12"/>
        <v>酒田　三郎</v>
      </c>
      <c r="C37" s="6">
        <f t="shared" si="13"/>
        <v>0</v>
      </c>
      <c r="D37" s="2">
        <f t="shared" si="14"/>
        <v>0</v>
      </c>
      <c r="E37" s="6">
        <f t="shared" si="15"/>
        <v>0</v>
      </c>
      <c r="F37" s="2">
        <f>E37/10*【入力用シート】!$I$7</f>
        <v>0</v>
      </c>
      <c r="G37" s="6"/>
      <c r="H37" s="2">
        <f>G37/10*【入力用シート】!$I$7</f>
        <v>0</v>
      </c>
      <c r="I37" s="5">
        <f t="shared" si="16"/>
        <v>0</v>
      </c>
      <c r="J37" s="16">
        <f t="shared" si="17"/>
        <v>0</v>
      </c>
      <c r="K37" s="5">
        <f>IF(AND($I$34&lt;&gt;"",I35=0,I36=0,I37&gt;=1,$J$34=0),ROUNDDOWN(I37*J37/12,-2)+ROUNDDOWN($I$34,-2),ROUNDDOWN(I37*J37/12,-2))</f>
        <v>0</v>
      </c>
      <c r="L37" s="61">
        <f>IF(AND(40&lt;=【入力用シート】!E10,【入力用シート】!E10&lt;=64),1,0)</f>
        <v>0</v>
      </c>
    </row>
    <row r="38" spans="2:13" s="40" customFormat="1">
      <c r="B38" s="1" t="str">
        <f t="shared" si="12"/>
        <v/>
      </c>
      <c r="C38" s="6">
        <f t="shared" si="13"/>
        <v>0</v>
      </c>
      <c r="D38" s="2">
        <f t="shared" si="14"/>
        <v>0</v>
      </c>
      <c r="E38" s="6">
        <f t="shared" si="15"/>
        <v>0</v>
      </c>
      <c r="F38" s="2">
        <f>E38/10*【入力用シート】!$I$7</f>
        <v>0</v>
      </c>
      <c r="G38" s="6"/>
      <c r="H38" s="2">
        <f>G38/10*【入力用シート】!$I$7</f>
        <v>0</v>
      </c>
      <c r="I38" s="5">
        <f t="shared" si="16"/>
        <v>0</v>
      </c>
      <c r="J38" s="16">
        <f t="shared" si="17"/>
        <v>0</v>
      </c>
      <c r="K38" s="5">
        <f>IF(AND($I$34&lt;&gt;"",I35=0,I36=0,I37=0,I38&gt;=1,$J$34=0),ROUNDDOWN(I38*J38/12,-2)+ROUNDDOWN($I$34,-2),ROUNDDOWN(I38*J38/12,-2))</f>
        <v>0</v>
      </c>
      <c r="L38" s="61">
        <f>IF(AND(40&lt;=【入力用シート】!E11,【入力用シート】!E11&lt;=64),1,0)</f>
        <v>0</v>
      </c>
    </row>
    <row r="39" spans="2:13" s="40" customFormat="1">
      <c r="B39" s="7" t="str">
        <f t="shared" si="12"/>
        <v/>
      </c>
      <c r="C39" s="9">
        <f t="shared" si="13"/>
        <v>0</v>
      </c>
      <c r="D39" s="8">
        <f t="shared" si="14"/>
        <v>0</v>
      </c>
      <c r="E39" s="9">
        <f t="shared" si="15"/>
        <v>0</v>
      </c>
      <c r="F39" s="8">
        <f>E39/10*【入力用シート】!$I$7</f>
        <v>0</v>
      </c>
      <c r="G39" s="9"/>
      <c r="H39" s="8">
        <f>G39/10*【入力用シート】!$I$7</f>
        <v>0</v>
      </c>
      <c r="I39" s="10">
        <f t="shared" si="16"/>
        <v>0</v>
      </c>
      <c r="J39" s="16">
        <f t="shared" si="17"/>
        <v>0</v>
      </c>
      <c r="K39" s="5">
        <f>IF(AND($I$34&lt;&gt;"",I35=0,I36=0,I37=0,I38=0,I39&gt;=1,$J$34=0),ROUNDDOWN(I39*J39/12,-2)+ROUNDDOWN($I$34,-2),ROUNDDOWN(I39*J39/12,-2))</f>
        <v>0</v>
      </c>
      <c r="L39" s="62">
        <f>IF(AND(40&lt;=【入力用シート】!E12,【入力用シート】!E12&lt;=64),1,0)</f>
        <v>0</v>
      </c>
    </row>
    <row r="40" spans="2:13" s="40" customFormat="1" ht="15" customHeight="1">
      <c r="J40" s="46" t="s">
        <v>12</v>
      </c>
      <c r="K40" s="11">
        <f>IF(SUM(I34:I39)&gt;=L8,L8,ROUNDDOWN(SUM(I34:I39),-2))</f>
        <v>86400</v>
      </c>
    </row>
    <row r="41" spans="2:13" s="40" customFormat="1" ht="9.75" customHeight="1"/>
    <row r="42" spans="2:13" ht="15" customHeight="1">
      <c r="B42" s="17" t="s">
        <v>17</v>
      </c>
      <c r="C42" s="17" t="s">
        <v>18</v>
      </c>
      <c r="D42" s="17" t="s">
        <v>19</v>
      </c>
      <c r="E42" s="17" t="s">
        <v>20</v>
      </c>
      <c r="F42" s="17" t="s">
        <v>21</v>
      </c>
      <c r="G42" s="17" t="s">
        <v>22</v>
      </c>
      <c r="H42" s="17" t="s">
        <v>23</v>
      </c>
      <c r="I42" s="17" t="s">
        <v>24</v>
      </c>
      <c r="J42" s="17" t="s">
        <v>25</v>
      </c>
      <c r="K42" s="17"/>
      <c r="L42" s="17"/>
      <c r="M42" s="18" t="s">
        <v>26</v>
      </c>
    </row>
    <row r="43" spans="2:13">
      <c r="B43" s="1" t="str">
        <f t="shared" ref="B43:B48" si="18">IF(B34="","",B34)</f>
        <v>酒田　太郎</v>
      </c>
      <c r="C43" s="19">
        <f t="shared" ref="C43:C49" si="19">M43-SUM(D43:J43)</f>
        <v>43500</v>
      </c>
      <c r="D43" s="20">
        <f>ROUNDDOWN(M43/8,-2)</f>
        <v>43300</v>
      </c>
      <c r="E43" s="19">
        <f t="shared" ref="E43:J43" si="20">D43</f>
        <v>43300</v>
      </c>
      <c r="F43" s="19">
        <f t="shared" si="20"/>
        <v>43300</v>
      </c>
      <c r="G43" s="19">
        <f t="shared" si="20"/>
        <v>43300</v>
      </c>
      <c r="H43" s="19">
        <f t="shared" si="20"/>
        <v>43300</v>
      </c>
      <c r="I43" s="19">
        <f t="shared" si="20"/>
        <v>43300</v>
      </c>
      <c r="J43" s="19">
        <f t="shared" si="20"/>
        <v>43300</v>
      </c>
      <c r="K43" s="19"/>
      <c r="L43" s="19"/>
      <c r="M43" s="21">
        <f t="shared" ref="M43:M49" si="21">K14+K24+K34</f>
        <v>346600</v>
      </c>
    </row>
    <row r="44" spans="2:13">
      <c r="B44" s="1" t="str">
        <f t="shared" si="18"/>
        <v>酒田　花子</v>
      </c>
      <c r="C44" s="22">
        <f t="shared" si="19"/>
        <v>5500</v>
      </c>
      <c r="D44" s="23">
        <f t="shared" ref="D44:D49" si="22">ROUNDDOWN(M44/8,-2)</f>
        <v>5100</v>
      </c>
      <c r="E44" s="22">
        <f t="shared" ref="E44:I47" si="23">D44</f>
        <v>5100</v>
      </c>
      <c r="F44" s="22">
        <f t="shared" si="23"/>
        <v>5100</v>
      </c>
      <c r="G44" s="22">
        <f t="shared" si="23"/>
        <v>5100</v>
      </c>
      <c r="H44" s="22">
        <f t="shared" si="23"/>
        <v>5100</v>
      </c>
      <c r="I44" s="22">
        <f t="shared" si="23"/>
        <v>5100</v>
      </c>
      <c r="J44" s="22">
        <f t="shared" ref="J44:J49" si="24">I44</f>
        <v>5100</v>
      </c>
      <c r="K44" s="22"/>
      <c r="L44" s="22"/>
      <c r="M44" s="24">
        <f t="shared" si="21"/>
        <v>41200</v>
      </c>
    </row>
    <row r="45" spans="2:13">
      <c r="B45" s="1" t="str">
        <f t="shared" si="18"/>
        <v>酒田　次郎</v>
      </c>
      <c r="C45" s="22">
        <f t="shared" si="19"/>
        <v>4000</v>
      </c>
      <c r="D45" s="23">
        <f t="shared" si="22"/>
        <v>3500</v>
      </c>
      <c r="E45" s="22">
        <f t="shared" si="23"/>
        <v>3500</v>
      </c>
      <c r="F45" s="22">
        <f t="shared" si="23"/>
        <v>3500</v>
      </c>
      <c r="G45" s="22">
        <f t="shared" si="23"/>
        <v>3500</v>
      </c>
      <c r="H45" s="22">
        <f t="shared" si="23"/>
        <v>3500</v>
      </c>
      <c r="I45" s="22">
        <f t="shared" si="23"/>
        <v>3500</v>
      </c>
      <c r="J45" s="22">
        <f t="shared" si="24"/>
        <v>3500</v>
      </c>
      <c r="K45" s="22"/>
      <c r="L45" s="22"/>
      <c r="M45" s="24">
        <f t="shared" si="21"/>
        <v>28500</v>
      </c>
    </row>
    <row r="46" spans="2:13">
      <c r="B46" s="1" t="str">
        <f t="shared" si="18"/>
        <v>酒田　三郎</v>
      </c>
      <c r="C46" s="22">
        <f t="shared" si="19"/>
        <v>4000</v>
      </c>
      <c r="D46" s="23">
        <f t="shared" si="22"/>
        <v>3500</v>
      </c>
      <c r="E46" s="22">
        <f t="shared" si="23"/>
        <v>3500</v>
      </c>
      <c r="F46" s="22">
        <f t="shared" si="23"/>
        <v>3500</v>
      </c>
      <c r="G46" s="22">
        <f t="shared" si="23"/>
        <v>3500</v>
      </c>
      <c r="H46" s="22">
        <f t="shared" si="23"/>
        <v>3500</v>
      </c>
      <c r="I46" s="22">
        <f t="shared" si="23"/>
        <v>3500</v>
      </c>
      <c r="J46" s="22">
        <f t="shared" si="24"/>
        <v>3500</v>
      </c>
      <c r="K46" s="22"/>
      <c r="L46" s="22"/>
      <c r="M46" s="24">
        <f t="shared" si="21"/>
        <v>28500</v>
      </c>
    </row>
    <row r="47" spans="2:13">
      <c r="B47" s="1" t="str">
        <f t="shared" si="18"/>
        <v/>
      </c>
      <c r="C47" s="22">
        <f t="shared" si="19"/>
        <v>0</v>
      </c>
      <c r="D47" s="23">
        <f t="shared" si="22"/>
        <v>0</v>
      </c>
      <c r="E47" s="22">
        <f t="shared" si="23"/>
        <v>0</v>
      </c>
      <c r="F47" s="22">
        <f t="shared" si="23"/>
        <v>0</v>
      </c>
      <c r="G47" s="22">
        <f t="shared" si="23"/>
        <v>0</v>
      </c>
      <c r="H47" s="22">
        <f t="shared" si="23"/>
        <v>0</v>
      </c>
      <c r="I47" s="22">
        <f t="shared" si="23"/>
        <v>0</v>
      </c>
      <c r="J47" s="22">
        <f t="shared" si="24"/>
        <v>0</v>
      </c>
      <c r="K47" s="22"/>
      <c r="L47" s="22"/>
      <c r="M47" s="24">
        <f t="shared" si="21"/>
        <v>0</v>
      </c>
    </row>
    <row r="48" spans="2:13" ht="14.25" thickBot="1">
      <c r="B48" s="1" t="str">
        <f t="shared" si="18"/>
        <v/>
      </c>
      <c r="C48" s="22">
        <f t="shared" si="19"/>
        <v>0</v>
      </c>
      <c r="D48" s="23">
        <f t="shared" si="22"/>
        <v>0</v>
      </c>
      <c r="E48" s="22">
        <f t="shared" ref="E48:I49" si="25">D48</f>
        <v>0</v>
      </c>
      <c r="F48" s="22">
        <f t="shared" si="25"/>
        <v>0</v>
      </c>
      <c r="G48" s="22">
        <f t="shared" si="25"/>
        <v>0</v>
      </c>
      <c r="H48" s="22">
        <f t="shared" si="25"/>
        <v>0</v>
      </c>
      <c r="I48" s="22">
        <f t="shared" si="25"/>
        <v>0</v>
      </c>
      <c r="J48" s="22">
        <f t="shared" si="24"/>
        <v>0</v>
      </c>
      <c r="K48" s="22"/>
      <c r="L48" s="22"/>
      <c r="M48" s="25">
        <f t="shared" si="21"/>
        <v>0</v>
      </c>
    </row>
    <row r="49" spans="2:13" ht="18" thickBot="1">
      <c r="B49" s="18" t="s">
        <v>12</v>
      </c>
      <c r="C49" s="26">
        <f t="shared" si="19"/>
        <v>55600</v>
      </c>
      <c r="D49" s="26">
        <f t="shared" si="22"/>
        <v>55600</v>
      </c>
      <c r="E49" s="26">
        <f t="shared" si="25"/>
        <v>55600</v>
      </c>
      <c r="F49" s="26">
        <f>E49</f>
        <v>55600</v>
      </c>
      <c r="G49" s="26">
        <f>F49</f>
        <v>55600</v>
      </c>
      <c r="H49" s="26">
        <f>G49</f>
        <v>55600</v>
      </c>
      <c r="I49" s="26">
        <f>H49</f>
        <v>55600</v>
      </c>
      <c r="J49" s="26">
        <f t="shared" si="24"/>
        <v>55600</v>
      </c>
      <c r="K49" s="175" t="s">
        <v>83</v>
      </c>
      <c r="L49" s="176"/>
      <c r="M49" s="27">
        <f t="shared" si="21"/>
        <v>444800</v>
      </c>
    </row>
  </sheetData>
  <sheetProtection algorithmName="SHA-512" hashValue="JuKxuiaZq2xu/pTCszyDbc1JR+0OUshfWXNtjhAGrNWoGkolaJI6RrYk7qc0+6/NcfUMkTEWxhE9dVfggv8JoQ==" saltValue="wjOUhuY6T64jZ99rLYxrjw==" spinCount="100000" sheet="1" objects="1" scenarios="1"/>
  <mergeCells count="22">
    <mergeCell ref="K49:L49"/>
    <mergeCell ref="K32:K33"/>
    <mergeCell ref="C22:D22"/>
    <mergeCell ref="I22:I23"/>
    <mergeCell ref="I12:I13"/>
    <mergeCell ref="G12:H12"/>
    <mergeCell ref="G32:H32"/>
    <mergeCell ref="K22:K23"/>
    <mergeCell ref="L12:L13"/>
    <mergeCell ref="L32:L33"/>
    <mergeCell ref="B2:G3"/>
    <mergeCell ref="I32:I33"/>
    <mergeCell ref="C32:D32"/>
    <mergeCell ref="E12:F12"/>
    <mergeCell ref="K12:K13"/>
    <mergeCell ref="B22:B23"/>
    <mergeCell ref="B32:B33"/>
    <mergeCell ref="G22:H22"/>
    <mergeCell ref="E32:F32"/>
    <mergeCell ref="C12:D12"/>
    <mergeCell ref="B12:B13"/>
    <mergeCell ref="E22:F22"/>
  </mergeCells>
  <phoneticPr fontId="1"/>
  <dataValidations xWindow="960" yWindow="424" count="1">
    <dataValidation allowBlank="1" showDropDown="1" showErrorMessage="1" prompt="加入月数をリストから_x000a_選択してください。_x000a__x000a_▼をクリックするとリスト_x000a_が表示されます。" sqref="J14:J19"/>
  </dataValidations>
  <pageMargins left="0.6692913385826772" right="0.6692913385826772" top="0.19685039370078741" bottom="0.19685039370078741" header="0.19685039370078741" footer="0.19685039370078741"/>
  <pageSetup paperSize="9" scale="95" orientation="landscape" r:id="rId1"/>
  <headerFooter>
    <oddHeader>&amp;R&amp;A</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【入力用シート】</vt:lpstr>
      <vt:lpstr>【印刷用】税額計算表</vt:lpstr>
      <vt:lpstr>【印刷用】税額計算表!Print_Area</vt:lpstr>
      <vt:lpstr>【入力用シート】!Print_Area</vt:lpstr>
    </vt:vector>
  </TitlesOfParts>
  <Company>酒田市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11293</dc:creator>
  <cp:lastModifiedBy>sakata</cp:lastModifiedBy>
  <cp:lastPrinted>2021-03-31T01:46:22Z</cp:lastPrinted>
  <dcterms:created xsi:type="dcterms:W3CDTF">2008-09-04T06:18:36Z</dcterms:created>
  <dcterms:modified xsi:type="dcterms:W3CDTF">2025-04-30T01:31:27Z</dcterms:modified>
</cp:coreProperties>
</file>